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1635" windowWidth="11340" windowHeight="7815" activeTab="1"/>
  </bookViews>
  <sheets>
    <sheet name="INSTRUCTIONS" sheetId="1" r:id="rId1"/>
    <sheet name="CALCULATOR" sheetId="2" r:id="rId2"/>
  </sheets>
  <definedNames>
    <definedName name="_xlnm.Print_Area" localSheetId="1">'CALCULATOR'!$B$1:$H$110</definedName>
    <definedName name="_xlnm.Print_Area" localSheetId="0">'INSTRUCTIONS'!$B$3:$K$37</definedName>
  </definedNames>
  <calcPr fullCalcOnLoad="1"/>
</workbook>
</file>

<file path=xl/sharedStrings.xml><?xml version="1.0" encoding="utf-8"?>
<sst xmlns="http://schemas.openxmlformats.org/spreadsheetml/2006/main" count="114" uniqueCount="101">
  <si>
    <t># of days</t>
  </si>
  <si>
    <t>Gas</t>
  </si>
  <si>
    <t>#2 Oil</t>
  </si>
  <si>
    <t>#4 Oil</t>
  </si>
  <si>
    <t>#6 Oil</t>
  </si>
  <si>
    <t>Multiplier</t>
  </si>
  <si>
    <t>There must be a problem. Make sure you have ALL fuel accounts and accurate building data.</t>
  </si>
  <si>
    <t>Your building is within the average for this area. You could lower this number by implementing basic energy improvements.</t>
  </si>
  <si>
    <t>1. Select a fuel type from the list below</t>
  </si>
  <si>
    <t>#</t>
  </si>
  <si>
    <t>Fuel Type Units</t>
  </si>
  <si>
    <t>Therms</t>
  </si>
  <si>
    <t>Gallons</t>
  </si>
  <si>
    <t>In days</t>
  </si>
  <si>
    <t>Start</t>
  </si>
  <si>
    <t>End</t>
  </si>
  <si>
    <t>Service Provided</t>
  </si>
  <si>
    <t>Total DHW Only Days</t>
  </si>
  <si>
    <t>Region</t>
  </si>
  <si>
    <t>New York</t>
  </si>
  <si>
    <t>Heating Degree Days</t>
  </si>
  <si>
    <t>Chicago</t>
  </si>
  <si>
    <t>Washington DC</t>
  </si>
  <si>
    <t>San Francisco</t>
  </si>
  <si>
    <t>Los Angeles</t>
  </si>
  <si>
    <t>Syracuse, NY</t>
  </si>
  <si>
    <t>BTU/Sq-Ft/HDD</t>
  </si>
  <si>
    <t>BTU/Sq-Ft/HDD Scoring Category</t>
  </si>
  <si>
    <t>Annual Heating Degree Days (HDD)</t>
  </si>
  <si>
    <t>Annual Heating Usage</t>
  </si>
  <si>
    <t>(# of Years)</t>
  </si>
  <si>
    <t>Annualized Usage</t>
  </si>
  <si>
    <t>Less Annual DHW Only Usage</t>
  </si>
  <si>
    <t>BTU's Per Square Foot</t>
  </si>
  <si>
    <t>BTU / Sq-Ft / HDD</t>
  </si>
  <si>
    <t>Fuel Type</t>
  </si>
  <si>
    <t>Input Fuel Type and Usage Information</t>
  </si>
  <si>
    <t>Calculated Heating Usage</t>
  </si>
  <si>
    <t>Calculated BTU per Square Foot Per Heating Degree Day (HDD)</t>
  </si>
  <si>
    <t>Multifamily Building Energy Usage Calculator (BTU/Sq-FT/HDD)</t>
  </si>
  <si>
    <t>Percentage of Fuel to Make Hot Water</t>
  </si>
  <si>
    <t>Building Name/Address</t>
  </si>
  <si>
    <t>There must be a problem. Make sure you have accurate fuel accounts and building data.</t>
  </si>
  <si>
    <t>Your building is a high energy user. Consider energy efficient building improvements.</t>
  </si>
  <si>
    <t>CALCULATIONS - USERS SHOULD NOT EDIT</t>
  </si>
  <si>
    <t>Congratulations! Your building is a high performance building!</t>
  </si>
  <si>
    <t>Calculated Fuel Usage for Domestic Hot Water (DHW)</t>
  </si>
  <si>
    <t>Annualized Fuel Usage - DHW</t>
  </si>
  <si>
    <t>5 - 8.99</t>
  </si>
  <si>
    <t>0 - 4.99</t>
  </si>
  <si>
    <t>9 - 17.99</t>
  </si>
  <si>
    <t>Steven Winter Associates, Inc</t>
  </si>
  <si>
    <t>Building Systems Consultants</t>
  </si>
  <si>
    <t>BTU/Sq Ft/HDD Calculator</t>
  </si>
  <si>
    <t>Beta test version 1.0</t>
  </si>
  <si>
    <t>307 Seventh Avenue Suite 1201</t>
  </si>
  <si>
    <t>New York, NY 10001</t>
  </si>
  <si>
    <t>INSTRUCTIONS FOR USE</t>
  </si>
  <si>
    <t>1. Select the calculator tab below to access the calculator.</t>
  </si>
  <si>
    <t>3. Green highlighted areas are calculations based on your inputs.</t>
  </si>
  <si>
    <t>2. Follow directions in Blue text - input data only in YELLOW highlighted areas.</t>
  </si>
  <si>
    <t>General Instructions</t>
  </si>
  <si>
    <t>Step by Step Instructions</t>
  </si>
  <si>
    <t>1. Enter the building or project name</t>
  </si>
  <si>
    <t>2. Select the type of fuel your building uses. The Beta test version 1.0 calculator only accepts natural gas and #2, #4 and #6 oil.</t>
  </si>
  <si>
    <t>3. Specify the start and end of the heating season for this building. The calculator must recognize these inputs as DATES.</t>
  </si>
  <si>
    <t>5. Input the building area (square feet)</t>
  </si>
  <si>
    <t>6. Select a region from the drop down list to access annual Heating Degree Day information. The Beta test version 1.0 has several options, choose the city that is closest to your area in climate.</t>
  </si>
  <si>
    <t>7. The calculator will determine annual fuel usage for Domestic Hot Water (DHW) and Heating. It will also determine the BTU/Sq FT/HDD.</t>
  </si>
  <si>
    <t>Contact Cecily Channell, Steven Winter Associates, Inc. at: channell@swinter.com, (212) 564-5800 ext 13</t>
  </si>
  <si>
    <t>DISCLAIMERS</t>
  </si>
  <si>
    <t>1. This Calculator is currently in draft form and has been provided to you for testing purposes only.</t>
  </si>
  <si>
    <t>3. The Beta test version 1.0 has a margin of error that fluctuates based on the amount of data entered. Users are cautioned about providing more or less than a year's worh of fuel usage.</t>
  </si>
  <si>
    <t>5. Heating Degree day information is averaged over a period of years and is based on data from publically available weather sources. Future versions of this calculator will match actual annual HDD information to the year of fuel record input.</t>
  </si>
  <si>
    <t>2. The calculator, its calculations and content are the sole property of Steven Winter Associates, Inc. (SWA) and may not be copied or re-used without written permission.</t>
  </si>
  <si>
    <t>4. SWA makes no gaurantee that the calculations in the Beta Test version 1.0 are accurate. These calculations are meant to demonstrate approximate energy performance and do not substitute for technical consulting services.</t>
  </si>
  <si>
    <t>6. Any questions about the Calculator, its purpose, intended use and development schedule should be addressed to: Cecily Channell, Steven Winter Associates, Inc. (212) 564-5800 ext 13.</t>
  </si>
  <si>
    <t>4. Print the calculator using the print commands in excel - results are pre-formatted to print on one page.</t>
  </si>
  <si>
    <t>Annual Heating Usage (MMBTUs)</t>
  </si>
  <si>
    <t>Efficiency Rating :</t>
  </si>
  <si>
    <t>Technical support</t>
  </si>
  <si>
    <t>Steam</t>
  </si>
  <si>
    <t>Pounds</t>
  </si>
  <si>
    <t>Definition:</t>
  </si>
  <si>
    <t>A degree day gauges the amount of heating or cooling needed for a building using 65 degrees as a baseline. To calculate a Heating Degree Day, subtract the daily temperature from 65.</t>
  </si>
  <si>
    <t>4. Collect fuel records for the year 2005. This should include the last date of oil delivery/gas reading in 2004.</t>
  </si>
  <si>
    <t>4. Input reading or period dates and fuel usage starting in row 1.   The first reading date will be the last date in 2004. Enter records for one year only (or as close as possible) and include CONSECUTIVE READINGS only. Entering LESS THAN or MORE THAN one year of records will impact calculation results and will result in a greater margin of error.</t>
  </si>
  <si>
    <t>Reading Start</t>
  </si>
  <si>
    <t>Delivery/Reading</t>
  </si>
  <si>
    <t>Your building is within the average. You could lower this number with basic energy improvements.</t>
  </si>
  <si>
    <t xml:space="preserve">The heating season in the New York City area starts on October 1st and ends on May 31st. </t>
  </si>
  <si>
    <t xml:space="preserve">Note: If you do not show any DHW Only fuel usage, change the Heating Season dates (in question 3) to include summer usage recorded in step 3. </t>
  </si>
  <si>
    <t>2. Indicate Start &amp; End of Heating Season</t>
  </si>
  <si>
    <t>4. Input The Total Building Area (sq-ft)</t>
  </si>
  <si>
    <t>5. Select a Region</t>
  </si>
  <si>
    <t>3. Input One Year Of Fuel Records</t>
  </si>
  <si>
    <t>Input delivery/reading dates and fuel usage starting in row 1.   The first PERIOD START will be the last date in 2004. Enter records for one year only (or as close as possible) and include CONSECUTIVE READINGS only. Entering LESS THAN or MORE THAN one year of records will impact calculation results and will result in a greater margin of error.</t>
  </si>
  <si>
    <t>Instructions: Enter information into yellow fields (following directions in blue text. Do not alter any white or gray cells.)</t>
  </si>
  <si>
    <t>30 +</t>
  </si>
  <si>
    <t>18 - 29.99</t>
  </si>
  <si>
    <t>305-315 East 88th Street NYC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</si>
</sst>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1">
    <font>
      <sz val="10"/>
      <name val="Arial"/>
      <family val="0"/>
    </font>
    <font>
      <sz val="11"/>
      <color indexed="8"/>
      <name val="Calibri"/>
      <family val="2"/>
    </font>
    <font>
      <sz val="8"/>
      <name val="Arial"/>
      <family val="0"/>
    </font>
    <font>
      <b/>
      <sz val="10"/>
      <name val="Arial"/>
      <family val="2"/>
    </font>
    <font>
      <sz val="10"/>
      <color indexed="10"/>
      <name val="Arial"/>
      <family val="0"/>
    </font>
    <font>
      <i/>
      <sz val="10"/>
      <name val="Arial"/>
      <family val="2"/>
    </font>
    <font>
      <b/>
      <i/>
      <sz val="10"/>
      <name val="Arial"/>
      <family val="2"/>
    </font>
    <font>
      <i/>
      <sz val="8"/>
      <name val="Arial"/>
      <family val="2"/>
    </font>
    <font>
      <b/>
      <sz val="10"/>
      <color indexed="12"/>
      <name val="Arial"/>
      <family val="2"/>
    </font>
    <font>
      <sz val="18"/>
      <name val="Arial"/>
      <family val="0"/>
    </font>
    <font>
      <b/>
      <i/>
      <sz val="12"/>
      <color indexed="10"/>
      <name val="Arial"/>
      <family val="2"/>
    </font>
    <font>
      <b/>
      <sz val="12"/>
      <color indexed="12"/>
      <name val="Arial"/>
      <family val="2"/>
    </font>
    <font>
      <sz val="11"/>
      <color indexed="10"/>
      <name val="Arial"/>
      <family val="2"/>
    </font>
    <font>
      <sz val="9"/>
      <name val="Arial"/>
      <family val="0"/>
    </font>
    <font>
      <b/>
      <sz val="16"/>
      <name val="Arial"/>
      <family val="2"/>
    </font>
    <font>
      <b/>
      <sz val="12"/>
      <name val="Arial"/>
      <family val="2"/>
    </font>
    <font>
      <b/>
      <sz val="14"/>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63"/>
        <bgColor indexed="64"/>
      </patternFill>
    </fill>
    <fill>
      <patternFill patternType="solid">
        <fgColor indexed="52"/>
        <bgColor indexed="64"/>
      </patternFill>
    </fill>
    <fill>
      <patternFill patternType="solid">
        <fgColor indexed="47"/>
        <bgColor indexed="64"/>
      </patternFill>
    </fill>
    <fill>
      <patternFill patternType="solid">
        <fgColor indexed="31"/>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0">
    <xf numFmtId="0" fontId="0" fillId="0" borderId="0" xfId="0" applyAlignment="1">
      <alignment/>
    </xf>
    <xf numFmtId="0" fontId="0" fillId="0" borderId="0" xfId="0" applyBorder="1" applyAlignment="1">
      <alignment/>
    </xf>
    <xf numFmtId="0" fontId="4" fillId="0" borderId="0" xfId="0" applyFont="1" applyBorder="1" applyAlignment="1">
      <alignment horizontal="center"/>
    </xf>
    <xf numFmtId="164" fontId="0" fillId="0" borderId="0" xfId="42" applyNumberFormat="1" applyFont="1" applyFill="1" applyBorder="1" applyAlignment="1">
      <alignment/>
    </xf>
    <xf numFmtId="0" fontId="8" fillId="0" borderId="0" xfId="0" applyFont="1" applyFill="1" applyBorder="1" applyAlignment="1">
      <alignment horizontal="right"/>
    </xf>
    <xf numFmtId="0" fontId="3" fillId="0" borderId="0" xfId="0" applyFont="1" applyFill="1" applyBorder="1" applyAlignment="1">
      <alignment horizontal="centerContinuous"/>
    </xf>
    <xf numFmtId="0" fontId="0" fillId="0" borderId="0" xfId="0" applyBorder="1" applyAlignment="1">
      <alignment horizontal="centerContinuous"/>
    </xf>
    <xf numFmtId="43" fontId="0" fillId="0" borderId="0" xfId="0" applyNumberFormat="1" applyBorder="1" applyAlignment="1">
      <alignment horizontal="centerContinuous"/>
    </xf>
    <xf numFmtId="0" fontId="0" fillId="33" borderId="0" xfId="0" applyFill="1" applyAlignment="1">
      <alignment/>
    </xf>
    <xf numFmtId="0" fontId="0" fillId="33" borderId="0" xfId="0" applyFill="1" applyBorder="1" applyAlignment="1">
      <alignment/>
    </xf>
    <xf numFmtId="0" fontId="0" fillId="34" borderId="0" xfId="0" applyFill="1" applyAlignment="1">
      <alignment/>
    </xf>
    <xf numFmtId="0" fontId="3" fillId="34" borderId="0" xfId="0" applyFont="1" applyFill="1" applyAlignment="1">
      <alignment/>
    </xf>
    <xf numFmtId="0" fontId="14" fillId="34" borderId="0" xfId="0" applyFont="1" applyFill="1" applyAlignment="1">
      <alignment/>
    </xf>
    <xf numFmtId="0" fontId="5" fillId="34" borderId="0" xfId="0" applyFont="1" applyFill="1" applyAlignment="1">
      <alignment/>
    </xf>
    <xf numFmtId="164" fontId="3" fillId="35" borderId="0" xfId="42" applyNumberFormat="1" applyFont="1" applyFill="1" applyBorder="1" applyAlignment="1" applyProtection="1">
      <alignment/>
      <protection locked="0"/>
    </xf>
    <xf numFmtId="0" fontId="3" fillId="33" borderId="0" xfId="0" applyFont="1" applyFill="1" applyAlignment="1">
      <alignment/>
    </xf>
    <xf numFmtId="0" fontId="9" fillId="0" borderId="0" xfId="0" applyFont="1" applyBorder="1" applyAlignment="1">
      <alignment horizontal="centerContinuous"/>
    </xf>
    <xf numFmtId="0" fontId="0" fillId="36" borderId="0" xfId="0" applyFill="1" applyBorder="1" applyAlignment="1">
      <alignment/>
    </xf>
    <xf numFmtId="0" fontId="10" fillId="0" borderId="0" xfId="0" applyFont="1" applyBorder="1" applyAlignment="1">
      <alignment/>
    </xf>
    <xf numFmtId="0" fontId="0" fillId="0" borderId="0" xfId="0" applyFill="1" applyBorder="1" applyAlignment="1">
      <alignment horizontal="center"/>
    </xf>
    <xf numFmtId="0" fontId="11" fillId="0" borderId="0" xfId="0" applyFont="1" applyBorder="1" applyAlignment="1">
      <alignment/>
    </xf>
    <xf numFmtId="0" fontId="3" fillId="35" borderId="0" xfId="0" applyFont="1" applyFill="1" applyBorder="1" applyAlignment="1" applyProtection="1">
      <alignment horizontal="center"/>
      <protection locked="0"/>
    </xf>
    <xf numFmtId="0" fontId="4" fillId="0" borderId="0" xfId="0" applyFont="1" applyBorder="1" applyAlignment="1">
      <alignment/>
    </xf>
    <xf numFmtId="0" fontId="0" fillId="0" borderId="0" xfId="0" applyBorder="1" applyAlignment="1">
      <alignment horizontal="right" indent="1"/>
    </xf>
    <xf numFmtId="0" fontId="8" fillId="0" borderId="0" xfId="0" applyFont="1" applyBorder="1" applyAlignment="1">
      <alignment/>
    </xf>
    <xf numFmtId="0" fontId="3" fillId="0" borderId="0" xfId="0" applyFont="1" applyBorder="1" applyAlignment="1">
      <alignment/>
    </xf>
    <xf numFmtId="0" fontId="0" fillId="37" borderId="0" xfId="0" applyFill="1" applyBorder="1" applyAlignment="1">
      <alignment horizontal="right"/>
    </xf>
    <xf numFmtId="0" fontId="0" fillId="37" borderId="0" xfId="0" applyFill="1" applyBorder="1" applyAlignment="1">
      <alignment horizontal="center"/>
    </xf>
    <xf numFmtId="0" fontId="0" fillId="37" borderId="0" xfId="0" applyFill="1" applyBorder="1" applyAlignment="1">
      <alignment/>
    </xf>
    <xf numFmtId="0" fontId="0" fillId="0" borderId="0" xfId="0" applyBorder="1" applyAlignment="1">
      <alignment horizontal="right"/>
    </xf>
    <xf numFmtId="0" fontId="3" fillId="0" borderId="0" xfId="0" applyFont="1" applyFill="1" applyBorder="1" applyAlignment="1">
      <alignment/>
    </xf>
    <xf numFmtId="43" fontId="0" fillId="0" borderId="0" xfId="0" applyNumberFormat="1" applyBorder="1" applyAlignment="1">
      <alignment/>
    </xf>
    <xf numFmtId="9" fontId="3" fillId="0" borderId="0" xfId="57" applyFont="1" applyFill="1" applyBorder="1" applyAlignment="1">
      <alignment horizontal="center"/>
    </xf>
    <xf numFmtId="43" fontId="4" fillId="0" borderId="0" xfId="0" applyNumberFormat="1" applyFont="1" applyBorder="1" applyAlignment="1">
      <alignment/>
    </xf>
    <xf numFmtId="0" fontId="7" fillId="0" borderId="0" xfId="0" applyFont="1" applyBorder="1" applyAlignment="1">
      <alignment/>
    </xf>
    <xf numFmtId="0" fontId="15" fillId="38" borderId="10" xfId="0" applyFont="1" applyFill="1" applyBorder="1" applyAlignment="1">
      <alignment/>
    </xf>
    <xf numFmtId="0" fontId="0" fillId="38" borderId="11" xfId="0" applyFill="1" applyBorder="1" applyAlignment="1">
      <alignment/>
    </xf>
    <xf numFmtId="0" fontId="0" fillId="38" borderId="12" xfId="0" applyFill="1" applyBorder="1" applyAlignment="1">
      <alignment/>
    </xf>
    <xf numFmtId="0" fontId="15" fillId="38" borderId="13" xfId="0" applyFont="1" applyFill="1" applyBorder="1" applyAlignment="1">
      <alignment/>
    </xf>
    <xf numFmtId="0" fontId="0" fillId="38" borderId="0" xfId="0" applyFill="1" applyBorder="1" applyAlignment="1">
      <alignment/>
    </xf>
    <xf numFmtId="0" fontId="0" fillId="38" borderId="14" xfId="0" applyFill="1" applyBorder="1" applyAlignment="1">
      <alignment/>
    </xf>
    <xf numFmtId="0" fontId="0" fillId="38" borderId="13" xfId="0" applyFill="1" applyBorder="1" applyAlignment="1">
      <alignment/>
    </xf>
    <xf numFmtId="0" fontId="3" fillId="38" borderId="13" xfId="0" applyFont="1" applyFill="1" applyBorder="1" applyAlignment="1">
      <alignment horizontal="center"/>
    </xf>
    <xf numFmtId="0" fontId="0" fillId="38" borderId="15" xfId="0" applyFill="1" applyBorder="1" applyAlignment="1">
      <alignment/>
    </xf>
    <xf numFmtId="0" fontId="0" fillId="38" borderId="16" xfId="0" applyFill="1" applyBorder="1" applyAlignment="1">
      <alignment/>
    </xf>
    <xf numFmtId="0" fontId="0" fillId="38" borderId="17" xfId="0" applyFill="1" applyBorder="1" applyAlignment="1">
      <alignment/>
    </xf>
    <xf numFmtId="0" fontId="13" fillId="38" borderId="0" xfId="0" applyFont="1" applyFill="1" applyBorder="1" applyAlignment="1">
      <alignment/>
    </xf>
    <xf numFmtId="0" fontId="13" fillId="38" borderId="14" xfId="0" applyFont="1" applyFill="1" applyBorder="1" applyAlignment="1">
      <alignment/>
    </xf>
    <xf numFmtId="39" fontId="16" fillId="38" borderId="13" xfId="42" applyNumberFormat="1" applyFont="1" applyFill="1" applyBorder="1" applyAlignment="1">
      <alignment horizontal="center"/>
    </xf>
    <xf numFmtId="0" fontId="15" fillId="38" borderId="13" xfId="0" applyFont="1" applyFill="1" applyBorder="1" applyAlignment="1">
      <alignment horizontal="center"/>
    </xf>
    <xf numFmtId="0" fontId="6" fillId="34" borderId="0" xfId="0" applyFont="1" applyFill="1" applyAlignment="1">
      <alignment/>
    </xf>
    <xf numFmtId="0" fontId="5" fillId="0" borderId="0" xfId="0" applyFont="1" applyBorder="1" applyAlignment="1">
      <alignment horizontal="right"/>
    </xf>
    <xf numFmtId="14" fontId="5" fillId="35" borderId="18" xfId="0" applyNumberFormat="1" applyFont="1" applyFill="1" applyBorder="1" applyAlignment="1" applyProtection="1">
      <alignment horizontal="center"/>
      <protection locked="0"/>
    </xf>
    <xf numFmtId="164" fontId="0" fillId="35" borderId="18" xfId="42" applyNumberFormat="1" applyFont="1" applyFill="1" applyBorder="1" applyAlignment="1" applyProtection="1">
      <alignment/>
      <protection locked="0"/>
    </xf>
    <xf numFmtId="43" fontId="0" fillId="35" borderId="18" xfId="42" applyFont="1" applyFill="1" applyBorder="1" applyAlignment="1" applyProtection="1">
      <alignment/>
      <protection locked="0"/>
    </xf>
    <xf numFmtId="16" fontId="0" fillId="35" borderId="0" xfId="0" applyNumberFormat="1" applyFont="1" applyFill="1" applyBorder="1" applyAlignment="1" applyProtection="1">
      <alignment horizontal="center"/>
      <protection locked="0"/>
    </xf>
    <xf numFmtId="0" fontId="0" fillId="39" borderId="18" xfId="0" applyFill="1" applyBorder="1" applyAlignment="1">
      <alignment horizontal="center"/>
    </xf>
    <xf numFmtId="1" fontId="5" fillId="39" borderId="18" xfId="0" applyNumberFormat="1" applyFont="1" applyFill="1" applyBorder="1" applyAlignment="1">
      <alignment horizontal="center"/>
    </xf>
    <xf numFmtId="164" fontId="0" fillId="39" borderId="18" xfId="0" applyNumberFormat="1" applyFill="1" applyBorder="1" applyAlignment="1">
      <alignment horizontal="right"/>
    </xf>
    <xf numFmtId="0" fontId="0" fillId="39" borderId="0" xfId="0" applyFill="1" applyBorder="1" applyAlignment="1">
      <alignment/>
    </xf>
    <xf numFmtId="0" fontId="0" fillId="39" borderId="0" xfId="0" applyFill="1" applyBorder="1" applyAlignment="1">
      <alignment horizontal="right"/>
    </xf>
    <xf numFmtId="164" fontId="0" fillId="39" borderId="0" xfId="0" applyNumberFormat="1" applyFill="1" applyBorder="1" applyAlignment="1">
      <alignment/>
    </xf>
    <xf numFmtId="1" fontId="0" fillId="39" borderId="0" xfId="0" applyNumberFormat="1" applyFill="1" applyBorder="1" applyAlignment="1">
      <alignment horizontal="center"/>
    </xf>
    <xf numFmtId="164" fontId="0" fillId="39" borderId="0" xfId="0" applyNumberFormat="1" applyFill="1" applyBorder="1" applyAlignment="1">
      <alignment horizontal="right"/>
    </xf>
    <xf numFmtId="164" fontId="0" fillId="39" borderId="0" xfId="42" applyNumberFormat="1" applyFont="1" applyFill="1" applyBorder="1" applyAlignment="1">
      <alignment/>
    </xf>
    <xf numFmtId="0" fontId="0" fillId="39" borderId="0" xfId="42" applyNumberFormat="1" applyFont="1" applyFill="1" applyBorder="1" applyAlignment="1">
      <alignment/>
    </xf>
    <xf numFmtId="164" fontId="3" fillId="39" borderId="0" xfId="42" applyNumberFormat="1" applyFont="1" applyFill="1" applyBorder="1" applyAlignment="1">
      <alignment/>
    </xf>
    <xf numFmtId="9" fontId="3" fillId="39" borderId="0" xfId="57" applyFont="1" applyFill="1" applyBorder="1" applyAlignment="1">
      <alignment horizontal="center"/>
    </xf>
    <xf numFmtId="43" fontId="0" fillId="39" borderId="0" xfId="42" applyFont="1" applyFill="1" applyBorder="1" applyAlignment="1">
      <alignment horizontal="right"/>
    </xf>
    <xf numFmtId="164" fontId="3" fillId="39" borderId="0" xfId="42" applyNumberFormat="1" applyFont="1" applyFill="1" applyBorder="1" applyAlignment="1">
      <alignment horizontal="right"/>
    </xf>
    <xf numFmtId="164" fontId="4" fillId="39" borderId="0" xfId="0" applyNumberFormat="1" applyFont="1" applyFill="1" applyBorder="1" applyAlignment="1">
      <alignment/>
    </xf>
    <xf numFmtId="164" fontId="0" fillId="39" borderId="0" xfId="42" applyNumberFormat="1" applyFont="1" applyFill="1" applyBorder="1" applyAlignment="1">
      <alignment/>
    </xf>
    <xf numFmtId="0" fontId="0" fillId="40" borderId="0" xfId="0" applyFill="1" applyAlignment="1">
      <alignment/>
    </xf>
    <xf numFmtId="0" fontId="4" fillId="40" borderId="0" xfId="0" applyFont="1" applyFill="1" applyAlignment="1">
      <alignment/>
    </xf>
    <xf numFmtId="0" fontId="0" fillId="40" borderId="18" xfId="0" applyFill="1" applyBorder="1" applyAlignment="1">
      <alignment/>
    </xf>
    <xf numFmtId="164" fontId="0" fillId="40" borderId="18" xfId="42" applyNumberFormat="1" applyFont="1" applyFill="1" applyBorder="1" applyAlignment="1">
      <alignment/>
    </xf>
    <xf numFmtId="164" fontId="0" fillId="40" borderId="18" xfId="42" applyNumberFormat="1" applyFont="1" applyFill="1" applyBorder="1" applyAlignment="1">
      <alignment horizontal="center"/>
    </xf>
    <xf numFmtId="0" fontId="0" fillId="40" borderId="18" xfId="0" applyFill="1" applyBorder="1" applyAlignment="1">
      <alignment horizontal="center"/>
    </xf>
    <xf numFmtId="4" fontId="0" fillId="40" borderId="0" xfId="0" applyNumberFormat="1" applyFill="1" applyAlignment="1">
      <alignment/>
    </xf>
    <xf numFmtId="0" fontId="12" fillId="40" borderId="0" xfId="0" applyFont="1" applyFill="1" applyBorder="1" applyAlignment="1">
      <alignment vertical="center" wrapText="1"/>
    </xf>
    <xf numFmtId="43" fontId="0" fillId="40" borderId="0" xfId="0" applyNumberFormat="1" applyFill="1" applyAlignment="1">
      <alignment/>
    </xf>
    <xf numFmtId="0" fontId="0" fillId="40" borderId="19" xfId="0" applyFill="1" applyBorder="1" applyAlignment="1">
      <alignment/>
    </xf>
    <xf numFmtId="0" fontId="0" fillId="40" borderId="0" xfId="0" applyFill="1" applyBorder="1" applyAlignment="1">
      <alignment/>
    </xf>
    <xf numFmtId="164" fontId="3" fillId="39" borderId="0" xfId="42" applyNumberFormat="1" applyFont="1" applyFill="1" applyBorder="1" applyAlignment="1">
      <alignment horizontal="center"/>
    </xf>
    <xf numFmtId="0" fontId="5" fillId="0" borderId="0" xfId="0" applyFont="1" applyBorder="1" applyAlignment="1">
      <alignment/>
    </xf>
    <xf numFmtId="0" fontId="17" fillId="41" borderId="18" xfId="0" applyFont="1" applyFill="1" applyBorder="1" applyAlignment="1">
      <alignment horizontal="center"/>
    </xf>
    <xf numFmtId="0" fontId="0" fillId="42" borderId="18" xfId="0" applyFont="1" applyFill="1" applyBorder="1" applyAlignment="1">
      <alignment horizontal="center"/>
    </xf>
    <xf numFmtId="16" fontId="0" fillId="42" borderId="18" xfId="0" applyNumberFormat="1" applyFont="1" applyFill="1" applyBorder="1" applyAlignment="1">
      <alignment horizontal="center"/>
    </xf>
    <xf numFmtId="2" fontId="0" fillId="39" borderId="0" xfId="42" applyNumberFormat="1" applyFont="1" applyFill="1" applyBorder="1" applyAlignment="1">
      <alignment/>
    </xf>
    <xf numFmtId="14" fontId="5" fillId="39" borderId="18" xfId="0" applyNumberFormat="1" applyFont="1" applyFill="1" applyBorder="1" applyAlignment="1" applyProtection="1">
      <alignment horizontal="center"/>
      <protection/>
    </xf>
    <xf numFmtId="0" fontId="0" fillId="34" borderId="0" xfId="0" applyFill="1" applyAlignment="1">
      <alignment horizontal="left" vertical="top" wrapText="1"/>
    </xf>
    <xf numFmtId="0" fontId="6" fillId="38" borderId="0" xfId="0" applyFont="1" applyFill="1" applyBorder="1" applyAlignment="1">
      <alignment horizontal="left" vertical="top" wrapText="1"/>
    </xf>
    <xf numFmtId="0" fontId="6" fillId="38" borderId="14" xfId="0" applyFont="1" applyFill="1" applyBorder="1" applyAlignment="1">
      <alignment horizontal="left" vertical="top" wrapText="1"/>
    </xf>
    <xf numFmtId="0" fontId="0" fillId="35" borderId="0" xfId="0" applyFill="1" applyBorder="1" applyAlignment="1" applyProtection="1">
      <alignment horizontal="center"/>
      <protection locked="0"/>
    </xf>
    <xf numFmtId="0" fontId="12" fillId="0" borderId="0" xfId="0" applyFont="1" applyBorder="1" applyAlignment="1">
      <alignment horizontal="left" vertical="center" wrapText="1"/>
    </xf>
    <xf numFmtId="0" fontId="17" fillId="41" borderId="18" xfId="0" applyFont="1" applyFill="1" applyBorder="1" applyAlignment="1">
      <alignment horizontal="left"/>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40" borderId="0" xfId="0" applyFill="1" applyBorder="1" applyAlignment="1">
      <alignment horizontal="left"/>
    </xf>
    <xf numFmtId="0" fontId="13" fillId="34" borderId="18"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1</xdr:col>
      <xdr:colOff>476250</xdr:colOff>
      <xdr:row>4</xdr:row>
      <xdr:rowOff>142875</xdr:rowOff>
    </xdr:to>
    <xdr:pic>
      <xdr:nvPicPr>
        <xdr:cNvPr id="1" name="Picture 1"/>
        <xdr:cNvPicPr preferRelativeResize="1">
          <a:picLocks noChangeAspect="1"/>
        </xdr:cNvPicPr>
      </xdr:nvPicPr>
      <xdr:blipFill>
        <a:blip r:embed="rId1"/>
        <a:srcRect l="-830" t="-480" r="-830" b="-480"/>
        <a:stretch>
          <a:fillRect/>
        </a:stretch>
      </xdr:blipFill>
      <xdr:spPr>
        <a:xfrm>
          <a:off x="600075" y="333375"/>
          <a:ext cx="4667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55"/>
  <sheetViews>
    <sheetView zoomScalePageLayoutView="0" workbookViewId="0" topLeftCell="A1">
      <selection activeCell="D8" sqref="D8"/>
    </sheetView>
  </sheetViews>
  <sheetFormatPr defaultColWidth="9.140625" defaultRowHeight="12.75"/>
  <cols>
    <col min="1" max="1" width="8.8515625" style="8" customWidth="1"/>
    <col min="12" max="20" width="8.8515625" style="8" customWidth="1"/>
  </cols>
  <sheetData>
    <row r="1" spans="2:11" ht="12.75">
      <c r="B1" s="8"/>
      <c r="C1" s="8"/>
      <c r="D1" s="8"/>
      <c r="E1" s="8"/>
      <c r="F1" s="8"/>
      <c r="G1" s="8"/>
      <c r="H1" s="8"/>
      <c r="I1" s="8"/>
      <c r="J1" s="8"/>
      <c r="K1" s="8"/>
    </row>
    <row r="2" spans="2:11" ht="12.75">
      <c r="B2" s="8"/>
      <c r="C2" s="8"/>
      <c r="D2" s="8"/>
      <c r="E2" s="8"/>
      <c r="F2" s="8"/>
      <c r="G2" s="8"/>
      <c r="H2" s="8"/>
      <c r="I2" s="8"/>
      <c r="J2" s="8"/>
      <c r="K2" s="8"/>
    </row>
    <row r="3" spans="2:11" ht="12.75">
      <c r="B3" s="10"/>
      <c r="C3" s="11" t="s">
        <v>51</v>
      </c>
      <c r="D3" s="10"/>
      <c r="E3" s="10"/>
      <c r="F3" s="10"/>
      <c r="G3" s="10"/>
      <c r="H3" s="10"/>
      <c r="I3" s="10" t="s">
        <v>55</v>
      </c>
      <c r="J3" s="10"/>
      <c r="K3" s="10"/>
    </row>
    <row r="4" spans="2:11" ht="12.75">
      <c r="B4" s="10"/>
      <c r="C4" s="10" t="s">
        <v>52</v>
      </c>
      <c r="D4" s="10"/>
      <c r="E4" s="10"/>
      <c r="F4" s="10"/>
      <c r="G4" s="10"/>
      <c r="H4" s="10"/>
      <c r="I4" s="10" t="s">
        <v>56</v>
      </c>
      <c r="J4" s="10"/>
      <c r="K4" s="10"/>
    </row>
    <row r="5" spans="2:11" ht="12.75">
      <c r="B5" s="10"/>
      <c r="C5" s="10"/>
      <c r="D5" s="10"/>
      <c r="E5" s="10"/>
      <c r="F5" s="10"/>
      <c r="G5" s="10"/>
      <c r="H5" s="10"/>
      <c r="I5" s="10"/>
      <c r="J5" s="10"/>
      <c r="K5" s="10"/>
    </row>
    <row r="6" spans="2:11" ht="12.75">
      <c r="B6" s="10"/>
      <c r="C6" s="10"/>
      <c r="D6" s="10"/>
      <c r="E6" s="10"/>
      <c r="F6" s="10"/>
      <c r="G6" s="10"/>
      <c r="H6" s="10"/>
      <c r="I6" s="10"/>
      <c r="J6" s="10"/>
      <c r="K6" s="10"/>
    </row>
    <row r="7" spans="2:11" ht="12.75">
      <c r="B7" s="10"/>
      <c r="C7" s="10"/>
      <c r="D7" s="10"/>
      <c r="E7" s="10"/>
      <c r="F7" s="10"/>
      <c r="G7" s="10"/>
      <c r="H7" s="10"/>
      <c r="I7" s="10"/>
      <c r="J7" s="10"/>
      <c r="K7" s="10"/>
    </row>
    <row r="8" spans="2:11" ht="20.25">
      <c r="B8" s="12" t="s">
        <v>53</v>
      </c>
      <c r="C8" s="10"/>
      <c r="D8" s="10"/>
      <c r="E8" s="10"/>
      <c r="F8" s="10"/>
      <c r="G8" s="10"/>
      <c r="H8" s="10"/>
      <c r="I8" s="10"/>
      <c r="J8" s="10"/>
      <c r="K8" s="10"/>
    </row>
    <row r="9" spans="2:11" ht="12.75">
      <c r="B9" s="13" t="s">
        <v>54</v>
      </c>
      <c r="C9" s="10"/>
      <c r="D9" s="10"/>
      <c r="E9" s="10"/>
      <c r="F9" s="10"/>
      <c r="G9" s="10"/>
      <c r="H9" s="10"/>
      <c r="I9" s="10"/>
      <c r="J9" s="10"/>
      <c r="K9" s="10"/>
    </row>
    <row r="10" spans="2:11" ht="12.75">
      <c r="B10" s="10"/>
      <c r="C10" s="10"/>
      <c r="D10" s="10"/>
      <c r="E10" s="10"/>
      <c r="F10" s="10"/>
      <c r="G10" s="10"/>
      <c r="H10" s="10"/>
      <c r="I10" s="10"/>
      <c r="J10" s="10"/>
      <c r="K10" s="10"/>
    </row>
    <row r="11" spans="2:11" ht="12.75">
      <c r="B11" s="11" t="s">
        <v>70</v>
      </c>
      <c r="C11" s="10"/>
      <c r="D11" s="10"/>
      <c r="E11" s="10"/>
      <c r="F11" s="10"/>
      <c r="G11" s="10"/>
      <c r="H11" s="10"/>
      <c r="I11" s="10"/>
      <c r="J11" s="10"/>
      <c r="K11" s="10"/>
    </row>
    <row r="12" spans="2:11" ht="12.75">
      <c r="B12" s="10" t="s">
        <v>71</v>
      </c>
      <c r="C12" s="10"/>
      <c r="D12" s="10"/>
      <c r="E12" s="10"/>
      <c r="F12" s="10"/>
      <c r="G12" s="10"/>
      <c r="H12" s="10"/>
      <c r="I12" s="10"/>
      <c r="J12" s="10"/>
      <c r="K12" s="10"/>
    </row>
    <row r="13" spans="2:11" ht="27" customHeight="1">
      <c r="B13" s="90" t="s">
        <v>74</v>
      </c>
      <c r="C13" s="90"/>
      <c r="D13" s="90"/>
      <c r="E13" s="90"/>
      <c r="F13" s="90"/>
      <c r="G13" s="90"/>
      <c r="H13" s="90"/>
      <c r="I13" s="90"/>
      <c r="J13" s="90"/>
      <c r="K13" s="90"/>
    </row>
    <row r="14" spans="2:11" ht="24.75" customHeight="1">
      <c r="B14" s="90" t="s">
        <v>72</v>
      </c>
      <c r="C14" s="90"/>
      <c r="D14" s="90"/>
      <c r="E14" s="90"/>
      <c r="F14" s="90"/>
      <c r="G14" s="90"/>
      <c r="H14" s="90"/>
      <c r="I14" s="90"/>
      <c r="J14" s="90"/>
      <c r="K14" s="90"/>
    </row>
    <row r="15" spans="2:11" ht="38.25" customHeight="1">
      <c r="B15" s="90" t="s">
        <v>75</v>
      </c>
      <c r="C15" s="90"/>
      <c r="D15" s="90"/>
      <c r="E15" s="90"/>
      <c r="F15" s="90"/>
      <c r="G15" s="90"/>
      <c r="H15" s="90"/>
      <c r="I15" s="90"/>
      <c r="J15" s="90"/>
      <c r="K15" s="90"/>
    </row>
    <row r="16" spans="2:11" ht="40.5" customHeight="1">
      <c r="B16" s="90" t="s">
        <v>73</v>
      </c>
      <c r="C16" s="90"/>
      <c r="D16" s="90"/>
      <c r="E16" s="90"/>
      <c r="F16" s="90"/>
      <c r="G16" s="90"/>
      <c r="H16" s="90"/>
      <c r="I16" s="90"/>
      <c r="J16" s="90"/>
      <c r="K16" s="90"/>
    </row>
    <row r="17" spans="2:11" ht="28.5" customHeight="1">
      <c r="B17" s="90" t="s">
        <v>76</v>
      </c>
      <c r="C17" s="90"/>
      <c r="D17" s="90"/>
      <c r="E17" s="90"/>
      <c r="F17" s="90"/>
      <c r="G17" s="90"/>
      <c r="H17" s="90"/>
      <c r="I17" s="90"/>
      <c r="J17" s="90"/>
      <c r="K17" s="90"/>
    </row>
    <row r="18" spans="2:11" ht="15" customHeight="1">
      <c r="B18" s="90"/>
      <c r="C18" s="90"/>
      <c r="D18" s="90"/>
      <c r="E18" s="90"/>
      <c r="F18" s="90"/>
      <c r="G18" s="90"/>
      <c r="H18" s="90"/>
      <c r="I18" s="90"/>
      <c r="J18" s="90"/>
      <c r="K18" s="90"/>
    </row>
    <row r="19" spans="2:11" ht="12.75">
      <c r="B19" s="11" t="s">
        <v>57</v>
      </c>
      <c r="C19" s="10"/>
      <c r="D19" s="10"/>
      <c r="E19" s="10"/>
      <c r="F19" s="10"/>
      <c r="G19" s="10"/>
      <c r="H19" s="10"/>
      <c r="I19" s="10"/>
      <c r="J19" s="10"/>
      <c r="K19" s="10"/>
    </row>
    <row r="20" spans="2:11" ht="12.75">
      <c r="B20" s="13" t="s">
        <v>61</v>
      </c>
      <c r="C20" s="10"/>
      <c r="D20" s="10"/>
      <c r="E20" s="10"/>
      <c r="F20" s="10"/>
      <c r="G20" s="10"/>
      <c r="H20" s="10"/>
      <c r="I20" s="10"/>
      <c r="J20" s="10"/>
      <c r="K20" s="10"/>
    </row>
    <row r="21" spans="2:11" ht="12.75">
      <c r="B21" s="10" t="s">
        <v>58</v>
      </c>
      <c r="C21" s="10"/>
      <c r="D21" s="10"/>
      <c r="E21" s="10"/>
      <c r="F21" s="10"/>
      <c r="G21" s="10"/>
      <c r="H21" s="10"/>
      <c r="I21" s="10"/>
      <c r="J21" s="10"/>
      <c r="K21" s="10"/>
    </row>
    <row r="22" spans="2:11" ht="12.75">
      <c r="B22" s="10" t="s">
        <v>60</v>
      </c>
      <c r="C22" s="10"/>
      <c r="D22" s="10"/>
      <c r="E22" s="10"/>
      <c r="F22" s="10"/>
      <c r="G22" s="10"/>
      <c r="H22" s="10"/>
      <c r="I22" s="10"/>
      <c r="J22" s="10"/>
      <c r="K22" s="10"/>
    </row>
    <row r="23" spans="2:11" ht="12.75">
      <c r="B23" s="10" t="s">
        <v>59</v>
      </c>
      <c r="C23" s="10"/>
      <c r="D23" s="10"/>
      <c r="E23" s="10"/>
      <c r="F23" s="10"/>
      <c r="G23" s="10"/>
      <c r="H23" s="10"/>
      <c r="I23" s="10"/>
      <c r="J23" s="10"/>
      <c r="K23" s="10"/>
    </row>
    <row r="24" spans="2:11" ht="12.75">
      <c r="B24" s="10" t="s">
        <v>77</v>
      </c>
      <c r="C24" s="10"/>
      <c r="D24" s="10"/>
      <c r="E24" s="10"/>
      <c r="F24" s="10"/>
      <c r="G24" s="10"/>
      <c r="H24" s="10"/>
      <c r="I24" s="10"/>
      <c r="J24" s="10"/>
      <c r="K24" s="10"/>
    </row>
    <row r="25" spans="2:11" ht="12.75">
      <c r="B25" s="10"/>
      <c r="C25" s="10"/>
      <c r="D25" s="10"/>
      <c r="E25" s="10"/>
      <c r="F25" s="10"/>
      <c r="G25" s="10"/>
      <c r="H25" s="10"/>
      <c r="I25" s="10"/>
      <c r="J25" s="10"/>
      <c r="K25" s="10"/>
    </row>
    <row r="26" spans="2:11" ht="12.75">
      <c r="B26" s="13" t="s">
        <v>62</v>
      </c>
      <c r="C26" s="10"/>
      <c r="D26" s="10"/>
      <c r="E26" s="10"/>
      <c r="F26" s="10"/>
      <c r="G26" s="10"/>
      <c r="H26" s="10"/>
      <c r="I26" s="10"/>
      <c r="J26" s="10"/>
      <c r="K26" s="10"/>
    </row>
    <row r="27" spans="2:11" ht="12.75">
      <c r="B27" s="10" t="s">
        <v>63</v>
      </c>
      <c r="C27" s="10"/>
      <c r="D27" s="10"/>
      <c r="E27" s="10"/>
      <c r="F27" s="10"/>
      <c r="G27" s="10"/>
      <c r="H27" s="10"/>
      <c r="I27" s="10"/>
      <c r="J27" s="10"/>
      <c r="K27" s="10"/>
    </row>
    <row r="28" spans="2:11" ht="27" customHeight="1">
      <c r="B28" s="90" t="s">
        <v>64</v>
      </c>
      <c r="C28" s="90"/>
      <c r="D28" s="90"/>
      <c r="E28" s="90"/>
      <c r="F28" s="90"/>
      <c r="G28" s="90"/>
      <c r="H28" s="90"/>
      <c r="I28" s="90"/>
      <c r="J28" s="90"/>
      <c r="K28" s="90"/>
    </row>
    <row r="29" spans="2:11" ht="24.75" customHeight="1">
      <c r="B29" s="90" t="s">
        <v>65</v>
      </c>
      <c r="C29" s="90"/>
      <c r="D29" s="90"/>
      <c r="E29" s="90"/>
      <c r="F29" s="90"/>
      <c r="G29" s="90"/>
      <c r="H29" s="90"/>
      <c r="I29" s="90"/>
      <c r="J29" s="90"/>
      <c r="K29" s="90"/>
    </row>
    <row r="30" spans="2:11" ht="24.75" customHeight="1">
      <c r="B30" s="90" t="s">
        <v>85</v>
      </c>
      <c r="C30" s="90"/>
      <c r="D30" s="90"/>
      <c r="E30" s="90"/>
      <c r="F30" s="90"/>
      <c r="G30" s="90"/>
      <c r="H30" s="90"/>
      <c r="I30" s="90"/>
      <c r="J30" s="90"/>
      <c r="K30" s="90"/>
    </row>
    <row r="31" spans="2:11" ht="27" customHeight="1">
      <c r="B31" s="90" t="s">
        <v>86</v>
      </c>
      <c r="C31" s="90"/>
      <c r="D31" s="90"/>
      <c r="E31" s="90"/>
      <c r="F31" s="90"/>
      <c r="G31" s="90"/>
      <c r="H31" s="90"/>
      <c r="I31" s="90"/>
      <c r="J31" s="90"/>
      <c r="K31" s="90"/>
    </row>
    <row r="32" spans="2:11" ht="12.75">
      <c r="B32" s="90" t="s">
        <v>66</v>
      </c>
      <c r="C32" s="90"/>
      <c r="D32" s="90"/>
      <c r="E32" s="90"/>
      <c r="F32" s="90"/>
      <c r="G32" s="90"/>
      <c r="H32" s="90"/>
      <c r="I32" s="90"/>
      <c r="J32" s="90"/>
      <c r="K32" s="90"/>
    </row>
    <row r="33" spans="2:11" ht="26.25" customHeight="1">
      <c r="B33" s="90" t="s">
        <v>67</v>
      </c>
      <c r="C33" s="90"/>
      <c r="D33" s="90"/>
      <c r="E33" s="90"/>
      <c r="F33" s="90"/>
      <c r="G33" s="90"/>
      <c r="H33" s="90"/>
      <c r="I33" s="90"/>
      <c r="J33" s="90"/>
      <c r="K33" s="90"/>
    </row>
    <row r="34" spans="2:11" ht="24" customHeight="1">
      <c r="B34" s="90" t="s">
        <v>68</v>
      </c>
      <c r="C34" s="90"/>
      <c r="D34" s="90"/>
      <c r="E34" s="90"/>
      <c r="F34" s="90"/>
      <c r="G34" s="90"/>
      <c r="H34" s="90"/>
      <c r="I34" s="90"/>
      <c r="J34" s="90"/>
      <c r="K34" s="90"/>
    </row>
    <row r="35" spans="2:11" ht="12.75">
      <c r="B35" s="10"/>
      <c r="C35" s="10"/>
      <c r="D35" s="10"/>
      <c r="E35" s="10"/>
      <c r="F35" s="10"/>
      <c r="G35" s="10"/>
      <c r="H35" s="10"/>
      <c r="I35" s="10"/>
      <c r="J35" s="10"/>
      <c r="K35" s="10"/>
    </row>
    <row r="36" spans="2:11" ht="12.75">
      <c r="B36" s="50" t="s">
        <v>80</v>
      </c>
      <c r="C36" s="10"/>
      <c r="D36" s="10"/>
      <c r="E36" s="10"/>
      <c r="F36" s="10"/>
      <c r="G36" s="10"/>
      <c r="H36" s="10"/>
      <c r="I36" s="10"/>
      <c r="J36" s="10"/>
      <c r="K36" s="10"/>
    </row>
    <row r="37" spans="2:11" ht="12.75">
      <c r="B37" s="10" t="s">
        <v>69</v>
      </c>
      <c r="C37" s="10"/>
      <c r="D37" s="10"/>
      <c r="E37" s="10"/>
      <c r="F37" s="10"/>
      <c r="G37" s="10"/>
      <c r="H37" s="10"/>
      <c r="I37" s="10"/>
      <c r="J37" s="10"/>
      <c r="K37" s="10"/>
    </row>
    <row r="38" spans="2:11" ht="12.75">
      <c r="B38" s="8"/>
      <c r="C38" s="8"/>
      <c r="D38" s="8"/>
      <c r="E38" s="8"/>
      <c r="F38" s="8"/>
      <c r="G38" s="8"/>
      <c r="H38" s="8"/>
      <c r="I38" s="8"/>
      <c r="J38" s="8"/>
      <c r="K38" s="8"/>
    </row>
    <row r="39" spans="2:11" ht="12.75">
      <c r="B39" s="15"/>
      <c r="C39" s="8"/>
      <c r="D39" s="8"/>
      <c r="E39" s="8"/>
      <c r="F39" s="8"/>
      <c r="G39" s="8"/>
      <c r="H39" s="8"/>
      <c r="I39" s="8"/>
      <c r="J39" s="8"/>
      <c r="K39" s="8"/>
    </row>
    <row r="40" spans="2:11" ht="12.75">
      <c r="B40" s="8"/>
      <c r="C40" s="8"/>
      <c r="D40" s="8"/>
      <c r="E40" s="8"/>
      <c r="F40" s="8"/>
      <c r="G40" s="8"/>
      <c r="H40" s="8"/>
      <c r="I40" s="8"/>
      <c r="J40" s="8"/>
      <c r="K40" s="8"/>
    </row>
    <row r="41" spans="2:11" ht="12.75">
      <c r="B41" s="8"/>
      <c r="C41" s="8"/>
      <c r="D41" s="8"/>
      <c r="E41" s="8"/>
      <c r="F41" s="8"/>
      <c r="G41" s="8"/>
      <c r="H41" s="8"/>
      <c r="I41" s="8"/>
      <c r="J41" s="8"/>
      <c r="K41" s="8"/>
    </row>
    <row r="42" spans="2:11" ht="12.75">
      <c r="B42" s="8"/>
      <c r="C42" s="8"/>
      <c r="D42" s="8"/>
      <c r="E42" s="8"/>
      <c r="F42" s="8"/>
      <c r="G42" s="8"/>
      <c r="H42" s="8"/>
      <c r="I42" s="8"/>
      <c r="J42" s="8"/>
      <c r="K42" s="8"/>
    </row>
    <row r="43" spans="2:11" ht="12.75">
      <c r="B43" s="8"/>
      <c r="C43" s="8"/>
      <c r="D43" s="8"/>
      <c r="E43" s="8"/>
      <c r="F43" s="8"/>
      <c r="G43" s="8"/>
      <c r="H43" s="8"/>
      <c r="I43" s="8"/>
      <c r="J43" s="8"/>
      <c r="K43" s="8"/>
    </row>
    <row r="44" spans="2:11" ht="12.75">
      <c r="B44" s="8"/>
      <c r="C44" s="8"/>
      <c r="D44" s="8"/>
      <c r="E44" s="8"/>
      <c r="F44" s="8"/>
      <c r="G44" s="8"/>
      <c r="H44" s="8"/>
      <c r="I44" s="8"/>
      <c r="J44" s="8"/>
      <c r="K44" s="8"/>
    </row>
    <row r="45" spans="2:11" ht="12.75">
      <c r="B45" s="8"/>
      <c r="C45" s="8"/>
      <c r="D45" s="8"/>
      <c r="E45" s="8"/>
      <c r="F45" s="8"/>
      <c r="G45" s="8"/>
      <c r="H45" s="8"/>
      <c r="I45" s="8"/>
      <c r="J45" s="8"/>
      <c r="K45" s="8"/>
    </row>
    <row r="46" spans="2:11" ht="12.75">
      <c r="B46" s="8"/>
      <c r="C46" s="8"/>
      <c r="D46" s="8"/>
      <c r="E46" s="8"/>
      <c r="F46" s="8"/>
      <c r="G46" s="8"/>
      <c r="H46" s="8"/>
      <c r="I46" s="8"/>
      <c r="J46" s="8"/>
      <c r="K46" s="8"/>
    </row>
    <row r="47" spans="2:11" ht="12.75">
      <c r="B47" s="8"/>
      <c r="C47" s="8"/>
      <c r="D47" s="8"/>
      <c r="E47" s="8"/>
      <c r="F47" s="8"/>
      <c r="G47" s="8"/>
      <c r="H47" s="8"/>
      <c r="I47" s="8"/>
      <c r="J47" s="8"/>
      <c r="K47" s="8"/>
    </row>
    <row r="48" spans="2:11" ht="12.75">
      <c r="B48" s="8"/>
      <c r="C48" s="8"/>
      <c r="D48" s="8"/>
      <c r="E48" s="8"/>
      <c r="F48" s="8"/>
      <c r="G48" s="8"/>
      <c r="H48" s="8"/>
      <c r="I48" s="8"/>
      <c r="J48" s="8"/>
      <c r="K48" s="8"/>
    </row>
    <row r="49" spans="2:11" ht="12.75">
      <c r="B49" s="8"/>
      <c r="C49" s="8"/>
      <c r="D49" s="8"/>
      <c r="E49" s="8"/>
      <c r="F49" s="8"/>
      <c r="G49" s="8"/>
      <c r="H49" s="8"/>
      <c r="I49" s="8"/>
      <c r="J49" s="8"/>
      <c r="K49" s="8"/>
    </row>
    <row r="50" spans="2:11" ht="12.75">
      <c r="B50" s="8"/>
      <c r="C50" s="8"/>
      <c r="D50" s="8"/>
      <c r="E50" s="8"/>
      <c r="F50" s="8"/>
      <c r="G50" s="8"/>
      <c r="H50" s="8"/>
      <c r="I50" s="8"/>
      <c r="J50" s="8"/>
      <c r="K50" s="8"/>
    </row>
    <row r="51" spans="2:11" ht="12.75">
      <c r="B51" s="8"/>
      <c r="C51" s="8"/>
      <c r="D51" s="8"/>
      <c r="E51" s="8"/>
      <c r="F51" s="8"/>
      <c r="G51" s="8"/>
      <c r="H51" s="8"/>
      <c r="I51" s="8"/>
      <c r="J51" s="8"/>
      <c r="K51" s="8"/>
    </row>
    <row r="52" spans="2:11" ht="12.75">
      <c r="B52" s="8"/>
      <c r="C52" s="8"/>
      <c r="D52" s="8"/>
      <c r="E52" s="8"/>
      <c r="F52" s="8"/>
      <c r="G52" s="8"/>
      <c r="H52" s="8"/>
      <c r="I52" s="8"/>
      <c r="J52" s="8"/>
      <c r="K52" s="8"/>
    </row>
    <row r="53" spans="2:11" ht="12.75">
      <c r="B53" s="8"/>
      <c r="C53" s="8"/>
      <c r="D53" s="8"/>
      <c r="E53" s="8"/>
      <c r="F53" s="8"/>
      <c r="G53" s="8"/>
      <c r="H53" s="8"/>
      <c r="I53" s="8"/>
      <c r="J53" s="8"/>
      <c r="K53" s="8"/>
    </row>
    <row r="54" spans="2:11" ht="12.75">
      <c r="B54" s="8"/>
      <c r="C54" s="8"/>
      <c r="D54" s="8"/>
      <c r="E54" s="8"/>
      <c r="F54" s="8"/>
      <c r="G54" s="8"/>
      <c r="H54" s="8"/>
      <c r="I54" s="8"/>
      <c r="J54" s="8"/>
      <c r="K54" s="8"/>
    </row>
    <row r="55" spans="2:11" ht="12.75">
      <c r="B55" s="8"/>
      <c r="C55" s="8"/>
      <c r="D55" s="8"/>
      <c r="E55" s="8"/>
      <c r="F55" s="8"/>
      <c r="G55" s="8"/>
      <c r="H55" s="8"/>
      <c r="I55" s="8"/>
      <c r="J55" s="8"/>
      <c r="K55" s="8"/>
    </row>
  </sheetData>
  <sheetProtection password="C611" sheet="1" objects="1" scenarios="1" selectLockedCells="1" selectUnlockedCells="1"/>
  <mergeCells count="13">
    <mergeCell ref="B29:K29"/>
    <mergeCell ref="B31:K31"/>
    <mergeCell ref="B32:K32"/>
    <mergeCell ref="B33:K33"/>
    <mergeCell ref="B34:K34"/>
    <mergeCell ref="B13:K13"/>
    <mergeCell ref="B14:K14"/>
    <mergeCell ref="B15:K15"/>
    <mergeCell ref="B16:K16"/>
    <mergeCell ref="B30:K30"/>
    <mergeCell ref="B17:K17"/>
    <mergeCell ref="B18:K18"/>
    <mergeCell ref="B28:K28"/>
  </mergeCells>
  <printOptions/>
  <pageMargins left="0.75" right="0.75" top="1" bottom="1" header="0.5" footer="0.5"/>
  <pageSetup horizontalDpi="600" verticalDpi="600" orientation="portrait"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64"/>
  <sheetViews>
    <sheetView tabSelected="1" zoomScalePageLayoutView="0" workbookViewId="0" topLeftCell="A1">
      <selection activeCell="D27" sqref="D27"/>
    </sheetView>
  </sheetViews>
  <sheetFormatPr defaultColWidth="9.140625" defaultRowHeight="12.75"/>
  <cols>
    <col min="1" max="1" width="2.7109375" style="1" customWidth="1"/>
    <col min="2" max="2" width="49.57421875" style="1" customWidth="1"/>
    <col min="3" max="4" width="15.7109375" style="1" customWidth="1"/>
    <col min="5" max="5" width="13.8515625" style="1" customWidth="1"/>
    <col min="6" max="6" width="28.57421875" style="1" customWidth="1"/>
    <col min="7" max="7" width="9.28125" style="1" customWidth="1"/>
    <col min="8" max="8" width="11.7109375" style="1" customWidth="1"/>
    <col min="9" max="9" width="8.8515625" style="72" customWidth="1"/>
    <col min="10" max="10" width="14.140625" style="72" customWidth="1"/>
    <col min="11" max="11" width="18.7109375" style="72" customWidth="1"/>
    <col min="12" max="24" width="8.8515625" style="72" customWidth="1"/>
    <col min="25" max="56" width="8.8515625" style="8" customWidth="1"/>
  </cols>
  <sheetData>
    <row r="1" spans="2:8" ht="23.25">
      <c r="B1" s="16" t="s">
        <v>39</v>
      </c>
      <c r="C1" s="6"/>
      <c r="D1" s="6"/>
      <c r="E1" s="6"/>
      <c r="F1" s="6"/>
      <c r="G1" s="6"/>
      <c r="H1" s="6"/>
    </row>
    <row r="3" spans="2:8" ht="1.5" customHeight="1">
      <c r="B3" s="17"/>
      <c r="C3" s="17"/>
      <c r="D3" s="17"/>
      <c r="E3" s="17"/>
      <c r="F3" s="17"/>
      <c r="G3" s="17"/>
      <c r="H3" s="17"/>
    </row>
    <row r="4" spans="2:8" ht="0.75" customHeight="1">
      <c r="B4" s="17"/>
      <c r="C4" s="17"/>
      <c r="D4" s="17"/>
      <c r="E4" s="17"/>
      <c r="F4" s="17"/>
      <c r="G4" s="17"/>
      <c r="H4" s="17"/>
    </row>
    <row r="5" spans="2:5" ht="15">
      <c r="B5" s="18" t="s">
        <v>97</v>
      </c>
      <c r="C5" s="19"/>
      <c r="D5" s="19"/>
      <c r="E5" s="19"/>
    </row>
    <row r="6" spans="2:5" ht="15">
      <c r="B6" s="18"/>
      <c r="C6" s="19"/>
      <c r="D6" s="19"/>
      <c r="E6" s="19"/>
    </row>
    <row r="7" spans="2:10" ht="12.75">
      <c r="B7" s="1" t="s">
        <v>41</v>
      </c>
      <c r="C7" s="93" t="s">
        <v>100</v>
      </c>
      <c r="D7" s="93"/>
      <c r="E7" s="93"/>
      <c r="F7" s="93"/>
      <c r="G7" s="93"/>
      <c r="J7" s="73" t="s">
        <v>44</v>
      </c>
    </row>
    <row r="9" spans="2:8" ht="12.75">
      <c r="B9" s="5" t="s">
        <v>36</v>
      </c>
      <c r="C9" s="6"/>
      <c r="D9" s="6"/>
      <c r="E9" s="6"/>
      <c r="F9" s="6"/>
      <c r="G9" s="6"/>
      <c r="H9" s="7"/>
    </row>
    <row r="11" spans="2:12" ht="15.75">
      <c r="B11" s="20" t="s">
        <v>8</v>
      </c>
      <c r="C11" s="21" t="s">
        <v>4</v>
      </c>
      <c r="D11" s="22"/>
      <c r="J11" s="74" t="s">
        <v>35</v>
      </c>
      <c r="K11" s="74" t="s">
        <v>5</v>
      </c>
      <c r="L11" s="74" t="s">
        <v>5</v>
      </c>
    </row>
    <row r="12" spans="2:12" ht="12.75">
      <c r="B12" s="23" t="s">
        <v>10</v>
      </c>
      <c r="C12" s="83" t="str">
        <f>VLOOKUP($C$11,$J$12:$L$16,3,FALSE)</f>
        <v>Gallons</v>
      </c>
      <c r="J12" s="74" t="s">
        <v>1</v>
      </c>
      <c r="K12" s="75">
        <v>100000</v>
      </c>
      <c r="L12" s="76" t="s">
        <v>11</v>
      </c>
    </row>
    <row r="13" spans="10:12" ht="12.75">
      <c r="J13" s="74" t="s">
        <v>2</v>
      </c>
      <c r="K13" s="75">
        <v>138000</v>
      </c>
      <c r="L13" s="76" t="s">
        <v>12</v>
      </c>
    </row>
    <row r="14" spans="2:12" ht="15.75">
      <c r="B14" s="20" t="s">
        <v>92</v>
      </c>
      <c r="J14" s="74" t="s">
        <v>3</v>
      </c>
      <c r="K14" s="75">
        <v>145000</v>
      </c>
      <c r="L14" s="76" t="s">
        <v>12</v>
      </c>
    </row>
    <row r="15" spans="2:12" ht="12.75">
      <c r="B15" s="4" t="s">
        <v>14</v>
      </c>
      <c r="C15" s="55">
        <v>38626</v>
      </c>
      <c r="D15" s="84" t="s">
        <v>90</v>
      </c>
      <c r="J15" s="74" t="s">
        <v>4</v>
      </c>
      <c r="K15" s="75">
        <v>155000</v>
      </c>
      <c r="L15" s="76" t="s">
        <v>12</v>
      </c>
    </row>
    <row r="16" spans="2:12" ht="12.75">
      <c r="B16" s="4" t="s">
        <v>15</v>
      </c>
      <c r="C16" s="55">
        <v>38503</v>
      </c>
      <c r="J16" s="74" t="s">
        <v>81</v>
      </c>
      <c r="K16" s="75">
        <v>1000</v>
      </c>
      <c r="L16" s="77" t="s">
        <v>82</v>
      </c>
    </row>
    <row r="17" spans="1:10" ht="12.75">
      <c r="A17" s="24"/>
      <c r="C17" s="2"/>
      <c r="D17" s="3"/>
      <c r="J17" s="72" t="s">
        <v>13</v>
      </c>
    </row>
    <row r="18" spans="2:10" ht="15.75">
      <c r="B18" s="20" t="s">
        <v>95</v>
      </c>
      <c r="J18" s="78">
        <f>C16-DATE(YEAR(C16),1,1)</f>
        <v>150</v>
      </c>
    </row>
    <row r="19" spans="2:11" ht="42" customHeight="1">
      <c r="B19" s="94" t="s">
        <v>96</v>
      </c>
      <c r="C19" s="94"/>
      <c r="D19" s="94"/>
      <c r="E19" s="94"/>
      <c r="F19" s="94"/>
      <c r="G19" s="94"/>
      <c r="H19" s="94"/>
      <c r="I19" s="79"/>
      <c r="J19" s="78">
        <f>C15-DATE(YEAR(C15),1,1)</f>
        <v>273</v>
      </c>
      <c r="K19" s="79"/>
    </row>
    <row r="20" spans="1:8" ht="12.75">
      <c r="A20" s="25"/>
      <c r="B20" s="26" t="s">
        <v>9</v>
      </c>
      <c r="C20" s="27" t="s">
        <v>87</v>
      </c>
      <c r="D20" s="27" t="s">
        <v>88</v>
      </c>
      <c r="E20" s="27" t="str">
        <f>"Usage ("&amp;($C$12)&amp;")"</f>
        <v>Usage (Gallons)</v>
      </c>
      <c r="F20" s="28" t="s">
        <v>16</v>
      </c>
      <c r="G20" s="28" t="s">
        <v>0</v>
      </c>
      <c r="H20" s="28" t="str">
        <f>$C$12&amp;"/Day"</f>
        <v>Gallons/Day</v>
      </c>
    </row>
    <row r="21" spans="2:8" ht="12.75">
      <c r="B21" s="29">
        <v>1</v>
      </c>
      <c r="C21" s="52">
        <v>38353</v>
      </c>
      <c r="D21" s="52">
        <v>38383</v>
      </c>
      <c r="E21" s="53">
        <v>8165.57</v>
      </c>
      <c r="F21" s="56" t="str">
        <f aca="true" t="shared" si="0" ref="F21:F30">IF(C21&lt;&gt;"",IF(AND(YEAR(C21)=YEAR(D21),C21-DATE(YEAR(C21),1,1)&gt;$J$18,D21-DATE(YEAR(D21),1,1)&lt;$J$19),"Domestic Hot Water Only","Heat and Domestic Hot Water"),"")</f>
        <v>Heat and Domestic Hot Water</v>
      </c>
      <c r="G21" s="57">
        <f aca="true" t="shared" si="1" ref="G21:G30">IF(C21&lt;&gt;"",(D21-C21)+1,"")</f>
        <v>31</v>
      </c>
      <c r="H21" s="58">
        <f aca="true" t="shared" si="2" ref="H21:H30">IF(G21&lt;&gt;"",E21/G21,"")</f>
        <v>263.4054838709677</v>
      </c>
    </row>
    <row r="22" spans="2:8" ht="12.75">
      <c r="B22" s="29">
        <v>2</v>
      </c>
      <c r="C22" s="89">
        <f aca="true" t="shared" si="3" ref="C22:C28">IF(AND(D21="",D22=""),"",IF(D22="","",(D21+1)))</f>
        <v>38384</v>
      </c>
      <c r="D22" s="52">
        <v>38411</v>
      </c>
      <c r="E22" s="53">
        <v>8771.74</v>
      </c>
      <c r="F22" s="56" t="str">
        <f t="shared" si="0"/>
        <v>Heat and Domestic Hot Water</v>
      </c>
      <c r="G22" s="57">
        <f t="shared" si="1"/>
        <v>28</v>
      </c>
      <c r="H22" s="58">
        <f t="shared" si="2"/>
        <v>313.27642857142854</v>
      </c>
    </row>
    <row r="23" spans="2:8" ht="12.75">
      <c r="B23" s="29">
        <v>3</v>
      </c>
      <c r="C23" s="89">
        <f t="shared" si="3"/>
        <v>38412</v>
      </c>
      <c r="D23" s="52">
        <v>38442</v>
      </c>
      <c r="E23" s="53">
        <v>5348.99</v>
      </c>
      <c r="F23" s="56" t="str">
        <f t="shared" si="0"/>
        <v>Heat and Domestic Hot Water</v>
      </c>
      <c r="G23" s="57">
        <f t="shared" si="1"/>
        <v>31</v>
      </c>
      <c r="H23" s="58">
        <f t="shared" si="2"/>
        <v>172.54806451612902</v>
      </c>
    </row>
    <row r="24" spans="2:8" ht="12.75">
      <c r="B24" s="29">
        <v>4</v>
      </c>
      <c r="C24" s="89">
        <f t="shared" si="3"/>
        <v>38443</v>
      </c>
      <c r="D24" s="52">
        <v>38472</v>
      </c>
      <c r="E24" s="53">
        <v>2456.25</v>
      </c>
      <c r="F24" s="56" t="str">
        <f t="shared" si="0"/>
        <v>Heat and Domestic Hot Water</v>
      </c>
      <c r="G24" s="57">
        <f t="shared" si="1"/>
        <v>30</v>
      </c>
      <c r="H24" s="58">
        <f t="shared" si="2"/>
        <v>81.875</v>
      </c>
    </row>
    <row r="25" spans="2:8" ht="12.75">
      <c r="B25" s="29">
        <v>5</v>
      </c>
      <c r="C25" s="89">
        <f t="shared" si="3"/>
        <v>38473</v>
      </c>
      <c r="D25" s="52">
        <v>38503</v>
      </c>
      <c r="E25" s="53">
        <v>2439.69</v>
      </c>
      <c r="F25" s="56" t="str">
        <f t="shared" si="0"/>
        <v>Heat and Domestic Hot Water</v>
      </c>
      <c r="G25" s="57">
        <f t="shared" si="1"/>
        <v>31</v>
      </c>
      <c r="H25" s="58">
        <f t="shared" si="2"/>
        <v>78.69967741935484</v>
      </c>
    </row>
    <row r="26" spans="2:8" ht="12.75">
      <c r="B26" s="29">
        <v>6</v>
      </c>
      <c r="C26" s="89">
        <f t="shared" si="3"/>
        <v>38504</v>
      </c>
      <c r="D26" s="52">
        <v>38533</v>
      </c>
      <c r="E26" s="53">
        <v>2446.03</v>
      </c>
      <c r="F26" s="56" t="str">
        <f t="shared" si="0"/>
        <v>Domestic Hot Water Only</v>
      </c>
      <c r="G26" s="57">
        <f t="shared" si="1"/>
        <v>30</v>
      </c>
      <c r="H26" s="58">
        <f t="shared" si="2"/>
        <v>81.53433333333334</v>
      </c>
    </row>
    <row r="27" spans="2:11" ht="12.75">
      <c r="B27" s="29">
        <v>7</v>
      </c>
      <c r="C27" s="89">
        <f t="shared" si="3"/>
        <v>38534</v>
      </c>
      <c r="D27" s="52">
        <v>38625</v>
      </c>
      <c r="E27" s="53">
        <v>2443.38</v>
      </c>
      <c r="F27" s="56" t="str">
        <f t="shared" si="0"/>
        <v>Domestic Hot Water Only</v>
      </c>
      <c r="G27" s="57">
        <f t="shared" si="1"/>
        <v>92</v>
      </c>
      <c r="H27" s="58">
        <f t="shared" si="2"/>
        <v>26.558478260869567</v>
      </c>
      <c r="K27" s="80"/>
    </row>
    <row r="28" spans="2:11" ht="12.75">
      <c r="B28" s="29">
        <v>8</v>
      </c>
      <c r="C28" s="89">
        <f t="shared" si="3"/>
        <v>38626</v>
      </c>
      <c r="D28" s="52">
        <v>38656</v>
      </c>
      <c r="E28" s="53">
        <v>2415.07</v>
      </c>
      <c r="F28" s="56" t="str">
        <f t="shared" si="0"/>
        <v>Heat and Domestic Hot Water</v>
      </c>
      <c r="G28" s="57">
        <f t="shared" si="1"/>
        <v>31</v>
      </c>
      <c r="H28" s="58">
        <f t="shared" si="2"/>
        <v>77.90548387096774</v>
      </c>
      <c r="K28" s="80"/>
    </row>
    <row r="29" spans="2:8" ht="12.75">
      <c r="B29" s="29">
        <v>9</v>
      </c>
      <c r="C29" s="89">
        <f>IF(AND(D28="",D29=""),"",IF(D29="","",(D28+1)))</f>
        <v>38657</v>
      </c>
      <c r="D29" s="52">
        <v>38686</v>
      </c>
      <c r="E29" s="53">
        <v>2165.96</v>
      </c>
      <c r="F29" s="56" t="str">
        <f t="shared" si="0"/>
        <v>Heat and Domestic Hot Water</v>
      </c>
      <c r="G29" s="57">
        <f t="shared" si="1"/>
        <v>30</v>
      </c>
      <c r="H29" s="58">
        <f t="shared" si="2"/>
        <v>72.19866666666667</v>
      </c>
    </row>
    <row r="30" spans="2:8" ht="12.75">
      <c r="B30" s="29">
        <v>10</v>
      </c>
      <c r="C30" s="89">
        <f aca="true" t="shared" si="4" ref="C30:C50">IF(AND(D29="",D30=""),"",IF(D30="","",(D29+1)))</f>
        <v>38687</v>
      </c>
      <c r="D30" s="52">
        <v>38717</v>
      </c>
      <c r="E30" s="53">
        <v>2828.81</v>
      </c>
      <c r="F30" s="56" t="str">
        <f t="shared" si="0"/>
        <v>Heat and Domestic Hot Water</v>
      </c>
      <c r="G30" s="57">
        <f t="shared" si="1"/>
        <v>31</v>
      </c>
      <c r="H30" s="58">
        <f t="shared" si="2"/>
        <v>91.25193548387097</v>
      </c>
    </row>
    <row r="31" spans="2:8" ht="12.75">
      <c r="B31" s="29">
        <v>11</v>
      </c>
      <c r="C31" s="89">
        <f t="shared" si="4"/>
      </c>
      <c r="D31" s="52"/>
      <c r="E31" s="53"/>
      <c r="F31" s="56">
        <f aca="true" t="shared" si="5" ref="F31:F50">IF(C31&lt;&gt;"",IF(AND(YEAR(C31)=YEAR(D31),C31-DATE(YEAR(C31),1,1)&gt;$J$18,D31-DATE(YEAR(D31),1,1)&lt;$J$19),"Domestic Hot Water Only","Heat and Domestic Hot Water"),"")</f>
      </c>
      <c r="G31" s="57">
        <f aca="true" t="shared" si="6" ref="G31:G50">IF(C31&lt;&gt;"",(D31-C31)+1,"")</f>
      </c>
      <c r="H31" s="58">
        <f aca="true" t="shared" si="7" ref="H31:H50">IF(G31&lt;&gt;"",E31/G31,"")</f>
      </c>
    </row>
    <row r="32" spans="2:8" ht="12.75">
      <c r="B32" s="29">
        <v>12</v>
      </c>
      <c r="C32" s="89">
        <f t="shared" si="4"/>
      </c>
      <c r="D32" s="52"/>
      <c r="E32" s="53"/>
      <c r="F32" s="56">
        <f t="shared" si="5"/>
      </c>
      <c r="G32" s="57">
        <f t="shared" si="6"/>
      </c>
      <c r="H32" s="58">
        <f t="shared" si="7"/>
      </c>
    </row>
    <row r="33" spans="2:8" ht="12.75">
      <c r="B33" s="29">
        <v>13</v>
      </c>
      <c r="C33" s="89">
        <f t="shared" si="4"/>
      </c>
      <c r="D33" s="52"/>
      <c r="E33" s="53"/>
      <c r="F33" s="56">
        <f t="shared" si="5"/>
      </c>
      <c r="G33" s="57">
        <f t="shared" si="6"/>
      </c>
      <c r="H33" s="58">
        <f t="shared" si="7"/>
      </c>
    </row>
    <row r="34" spans="2:8" ht="12.75">
      <c r="B34" s="29">
        <v>14</v>
      </c>
      <c r="C34" s="89">
        <f t="shared" si="4"/>
      </c>
      <c r="D34" s="52"/>
      <c r="E34" s="53"/>
      <c r="F34" s="56">
        <f t="shared" si="5"/>
      </c>
      <c r="G34" s="57">
        <f t="shared" si="6"/>
      </c>
      <c r="H34" s="58">
        <f t="shared" si="7"/>
      </c>
    </row>
    <row r="35" spans="2:8" ht="12.75">
      <c r="B35" s="29">
        <v>15</v>
      </c>
      <c r="C35" s="89">
        <f t="shared" si="4"/>
      </c>
      <c r="D35" s="52"/>
      <c r="E35" s="53"/>
      <c r="F35" s="56">
        <f t="shared" si="5"/>
      </c>
      <c r="G35" s="57">
        <f t="shared" si="6"/>
      </c>
      <c r="H35" s="58">
        <f t="shared" si="7"/>
      </c>
    </row>
    <row r="36" spans="2:8" ht="12.75">
      <c r="B36" s="29">
        <v>16</v>
      </c>
      <c r="C36" s="89">
        <f t="shared" si="4"/>
      </c>
      <c r="D36" s="52"/>
      <c r="E36" s="53"/>
      <c r="F36" s="56">
        <f t="shared" si="5"/>
      </c>
      <c r="G36" s="57">
        <f t="shared" si="6"/>
      </c>
      <c r="H36" s="58">
        <f t="shared" si="7"/>
      </c>
    </row>
    <row r="37" spans="2:8" ht="12.75">
      <c r="B37" s="29">
        <v>17</v>
      </c>
      <c r="C37" s="89">
        <f t="shared" si="4"/>
      </c>
      <c r="D37" s="52"/>
      <c r="E37" s="53"/>
      <c r="F37" s="56">
        <f t="shared" si="5"/>
      </c>
      <c r="G37" s="57">
        <f t="shared" si="6"/>
      </c>
      <c r="H37" s="58">
        <f t="shared" si="7"/>
      </c>
    </row>
    <row r="38" spans="2:8" ht="12.75">
      <c r="B38" s="29">
        <v>18</v>
      </c>
      <c r="C38" s="89">
        <f t="shared" si="4"/>
      </c>
      <c r="D38" s="52"/>
      <c r="E38" s="53"/>
      <c r="F38" s="56">
        <f t="shared" si="5"/>
      </c>
      <c r="G38" s="57">
        <f t="shared" si="6"/>
      </c>
      <c r="H38" s="58">
        <f t="shared" si="7"/>
      </c>
    </row>
    <row r="39" spans="2:8" ht="12.75">
      <c r="B39" s="29">
        <v>19</v>
      </c>
      <c r="C39" s="89">
        <f t="shared" si="4"/>
      </c>
      <c r="D39" s="52"/>
      <c r="E39" s="53"/>
      <c r="F39" s="56">
        <f t="shared" si="5"/>
      </c>
      <c r="G39" s="57">
        <f t="shared" si="6"/>
      </c>
      <c r="H39" s="58">
        <f t="shared" si="7"/>
      </c>
    </row>
    <row r="40" spans="2:8" ht="12.75">
      <c r="B40" s="29">
        <v>20</v>
      </c>
      <c r="C40" s="89">
        <f t="shared" si="4"/>
      </c>
      <c r="D40" s="52"/>
      <c r="E40" s="53"/>
      <c r="F40" s="56">
        <f t="shared" si="5"/>
      </c>
      <c r="G40" s="57">
        <f t="shared" si="6"/>
      </c>
      <c r="H40" s="58">
        <f t="shared" si="7"/>
      </c>
    </row>
    <row r="41" spans="2:8" ht="12.75">
      <c r="B41" s="29">
        <v>21</v>
      </c>
      <c r="C41" s="89">
        <f t="shared" si="4"/>
      </c>
      <c r="D41" s="52"/>
      <c r="E41" s="53"/>
      <c r="F41" s="56">
        <f t="shared" si="5"/>
      </c>
      <c r="G41" s="57">
        <f t="shared" si="6"/>
      </c>
      <c r="H41" s="58">
        <f t="shared" si="7"/>
      </c>
    </row>
    <row r="42" spans="2:8" ht="12.75">
      <c r="B42" s="29">
        <v>22</v>
      </c>
      <c r="C42" s="89">
        <f t="shared" si="4"/>
      </c>
      <c r="D42" s="52"/>
      <c r="E42" s="53"/>
      <c r="F42" s="56">
        <f t="shared" si="5"/>
      </c>
      <c r="G42" s="57">
        <f t="shared" si="6"/>
      </c>
      <c r="H42" s="58">
        <f t="shared" si="7"/>
      </c>
    </row>
    <row r="43" spans="2:11" ht="12.75">
      <c r="B43" s="29">
        <v>23</v>
      </c>
      <c r="C43" s="89">
        <f t="shared" si="4"/>
      </c>
      <c r="D43" s="52"/>
      <c r="E43" s="53"/>
      <c r="F43" s="56">
        <f t="shared" si="5"/>
      </c>
      <c r="G43" s="57">
        <f t="shared" si="6"/>
      </c>
      <c r="H43" s="58">
        <f t="shared" si="7"/>
      </c>
      <c r="K43" s="80"/>
    </row>
    <row r="44" spans="2:11" ht="12.75">
      <c r="B44" s="29">
        <v>24</v>
      </c>
      <c r="C44" s="89">
        <f t="shared" si="4"/>
      </c>
      <c r="D44" s="52"/>
      <c r="E44" s="54"/>
      <c r="F44" s="56">
        <f t="shared" si="5"/>
      </c>
      <c r="G44" s="57">
        <f t="shared" si="6"/>
      </c>
      <c r="H44" s="58">
        <f t="shared" si="7"/>
      </c>
      <c r="K44" s="80"/>
    </row>
    <row r="45" spans="2:8" ht="12.75">
      <c r="B45" s="29">
        <v>25</v>
      </c>
      <c r="C45" s="89">
        <f t="shared" si="4"/>
      </c>
      <c r="D45" s="52"/>
      <c r="E45" s="54"/>
      <c r="F45" s="56">
        <f t="shared" si="5"/>
      </c>
      <c r="G45" s="57">
        <f t="shared" si="6"/>
      </c>
      <c r="H45" s="58">
        <f t="shared" si="7"/>
      </c>
    </row>
    <row r="46" spans="2:8" ht="12.75">
      <c r="B46" s="29">
        <v>26</v>
      </c>
      <c r="C46" s="89">
        <f t="shared" si="4"/>
      </c>
      <c r="D46" s="52"/>
      <c r="E46" s="54"/>
      <c r="F46" s="56">
        <f t="shared" si="5"/>
      </c>
      <c r="G46" s="57">
        <f t="shared" si="6"/>
      </c>
      <c r="H46" s="58">
        <f t="shared" si="7"/>
      </c>
    </row>
    <row r="47" spans="2:11" ht="12.75">
      <c r="B47" s="29">
        <v>27</v>
      </c>
      <c r="C47" s="89">
        <f t="shared" si="4"/>
      </c>
      <c r="D47" s="52"/>
      <c r="E47" s="54"/>
      <c r="F47" s="56">
        <f t="shared" si="5"/>
      </c>
      <c r="G47" s="57">
        <f t="shared" si="6"/>
      </c>
      <c r="H47" s="58">
        <f t="shared" si="7"/>
      </c>
      <c r="J47" s="80"/>
      <c r="K47" s="80"/>
    </row>
    <row r="48" spans="2:11" ht="12.75">
      <c r="B48" s="29">
        <v>28</v>
      </c>
      <c r="C48" s="89">
        <f t="shared" si="4"/>
      </c>
      <c r="D48" s="52"/>
      <c r="E48" s="54"/>
      <c r="F48" s="56">
        <f t="shared" si="5"/>
      </c>
      <c r="G48" s="57">
        <f t="shared" si="6"/>
      </c>
      <c r="H48" s="58">
        <f t="shared" si="7"/>
      </c>
      <c r="K48" s="80"/>
    </row>
    <row r="49" spans="2:8" ht="12.75">
      <c r="B49" s="29">
        <v>29</v>
      </c>
      <c r="C49" s="89">
        <f t="shared" si="4"/>
      </c>
      <c r="D49" s="52"/>
      <c r="E49" s="54"/>
      <c r="F49" s="56">
        <f t="shared" si="5"/>
      </c>
      <c r="G49" s="57">
        <f t="shared" si="6"/>
      </c>
      <c r="H49" s="58">
        <f t="shared" si="7"/>
      </c>
    </row>
    <row r="50" spans="2:8" ht="12.75">
      <c r="B50" s="29">
        <v>30</v>
      </c>
      <c r="C50" s="89">
        <f t="shared" si="4"/>
      </c>
      <c r="D50" s="52"/>
      <c r="E50" s="54"/>
      <c r="F50" s="56">
        <f t="shared" si="5"/>
      </c>
      <c r="G50" s="57">
        <f t="shared" si="6"/>
      </c>
      <c r="H50" s="58">
        <f t="shared" si="7"/>
      </c>
    </row>
    <row r="51" ht="12.75">
      <c r="H51" s="29"/>
    </row>
    <row r="52" spans="3:8" ht="12.75">
      <c r="C52" s="59"/>
      <c r="D52" s="60" t="str">
        <f>"Total Reported Usage ("&amp;TEXT(G52/365,"#.00")&amp;" years)"</f>
        <v>Total Reported Usage (1.00 years)</v>
      </c>
      <c r="E52" s="61">
        <f>SUM(E21:E50)</f>
        <v>39481.48999999999</v>
      </c>
      <c r="F52" s="59"/>
      <c r="G52" s="62">
        <f>SUM(G21:G50)</f>
        <v>365</v>
      </c>
      <c r="H52" s="63">
        <f>E52/G52</f>
        <v>108.16846575342463</v>
      </c>
    </row>
    <row r="53" spans="2:8" ht="36" customHeight="1">
      <c r="B53" s="94"/>
      <c r="C53" s="94"/>
      <c r="D53" s="94"/>
      <c r="E53" s="94"/>
      <c r="F53" s="94"/>
      <c r="G53" s="94"/>
      <c r="H53" s="94"/>
    </row>
    <row r="54" spans="2:8" ht="1.5" customHeight="1">
      <c r="B54" s="17"/>
      <c r="C54" s="17"/>
      <c r="D54" s="17"/>
      <c r="E54" s="17"/>
      <c r="F54" s="17"/>
      <c r="G54" s="17"/>
      <c r="H54" s="17"/>
    </row>
    <row r="56" spans="2:8" ht="12.75">
      <c r="B56" s="5" t="s">
        <v>46</v>
      </c>
      <c r="C56" s="6"/>
      <c r="D56" s="6"/>
      <c r="E56" s="6"/>
      <c r="F56" s="6"/>
      <c r="G56" s="6"/>
      <c r="H56" s="7"/>
    </row>
    <row r="57" spans="2:8" ht="12.75">
      <c r="B57" s="30"/>
      <c r="H57" s="31"/>
    </row>
    <row r="58" spans="2:8" ht="12.75">
      <c r="B58" s="29" t="str">
        <f>"Total DHW Only Fuel Usage ("&amp;$C$12&amp;")"</f>
        <v>Total DHW Only Fuel Usage (Gallons)</v>
      </c>
      <c r="C58" s="64">
        <f>SUMIF($F$21:$F$50,"Domestic Hot Water Only",$E$21:$E$50)</f>
        <v>4889.41</v>
      </c>
      <c r="D58" s="97" t="s">
        <v>91</v>
      </c>
      <c r="E58" s="97"/>
      <c r="F58" s="97"/>
      <c r="G58" s="97"/>
      <c r="H58" s="97"/>
    </row>
    <row r="59" spans="2:8" ht="12.75">
      <c r="B59" s="29" t="s">
        <v>17</v>
      </c>
      <c r="C59" s="65">
        <f>SUMIF($F$21:$F$50,"Domestic Hot Water Only",$G$21:$G$50)</f>
        <v>122</v>
      </c>
      <c r="D59" s="97"/>
      <c r="E59" s="97"/>
      <c r="F59" s="97"/>
      <c r="G59" s="97"/>
      <c r="H59" s="97"/>
    </row>
    <row r="60" spans="3:5" ht="12.75">
      <c r="C60" s="59"/>
      <c r="E60" s="22"/>
    </row>
    <row r="61" spans="2:3" ht="12.75">
      <c r="B61" s="29" t="str">
        <f>"Reported Fuel Usage - DHW ("&amp;$C$12&amp;"/Day)"</f>
        <v>Reported Fuel Usage - DHW (Gallons/Day)</v>
      </c>
      <c r="C61" s="88">
        <f>C58/C59</f>
        <v>40.07713114754098</v>
      </c>
    </row>
    <row r="62" spans="2:5" ht="12.75">
      <c r="B62" s="29"/>
      <c r="C62" s="66"/>
      <c r="E62" s="32"/>
    </row>
    <row r="63" spans="2:6" ht="12.75">
      <c r="B63" s="29" t="s">
        <v>47</v>
      </c>
      <c r="C63" s="66">
        <f>C61*365</f>
        <v>14628.152868852458</v>
      </c>
      <c r="E63" s="67">
        <f>C63/C72</f>
        <v>0.3705066062312355</v>
      </c>
      <c r="F63" s="1" t="s">
        <v>40</v>
      </c>
    </row>
    <row r="64" ht="12.75">
      <c r="D64" s="22"/>
    </row>
    <row r="65" spans="2:8" ht="1.5" customHeight="1">
      <c r="B65" s="17"/>
      <c r="C65" s="17"/>
      <c r="D65" s="17"/>
      <c r="E65" s="17"/>
      <c r="F65" s="17"/>
      <c r="G65" s="17"/>
      <c r="H65" s="17"/>
    </row>
    <row r="67" spans="2:8" ht="12.75">
      <c r="B67" s="5" t="s">
        <v>37</v>
      </c>
      <c r="C67" s="6"/>
      <c r="D67" s="6"/>
      <c r="E67" s="6"/>
      <c r="F67" s="6"/>
      <c r="G67" s="6"/>
      <c r="H67" s="7"/>
    </row>
    <row r="68" spans="2:8" ht="12.75">
      <c r="B68" s="5"/>
      <c r="C68" s="6"/>
      <c r="D68" s="6"/>
      <c r="E68" s="6"/>
      <c r="F68" s="6"/>
      <c r="G68" s="6"/>
      <c r="H68" s="7"/>
    </row>
    <row r="69" spans="2:3" ht="12.75">
      <c r="B69" s="29" t="str">
        <f>D52</f>
        <v>Total Reported Usage (1.00 years)</v>
      </c>
      <c r="C69" s="64">
        <f>E52</f>
        <v>39481.48999999999</v>
      </c>
    </row>
    <row r="70" spans="2:4" ht="12.75">
      <c r="B70" s="29" t="s">
        <v>30</v>
      </c>
      <c r="C70" s="68" t="str">
        <f>TEXT($G$52/365,"#.00")</f>
        <v>1.00</v>
      </c>
      <c r="D70" s="22"/>
    </row>
    <row r="71" spans="2:3" ht="12.75">
      <c r="B71" s="29"/>
      <c r="C71" s="68"/>
    </row>
    <row r="72" spans="2:5" ht="12.75">
      <c r="B72" s="29" t="s">
        <v>31</v>
      </c>
      <c r="C72" s="69">
        <f>C69/C70</f>
        <v>39481.48999999999</v>
      </c>
      <c r="D72" s="33"/>
      <c r="E72" s="22"/>
    </row>
    <row r="73" spans="2:5" ht="12.75">
      <c r="B73" s="29"/>
      <c r="C73" s="69"/>
      <c r="E73" s="33"/>
    </row>
    <row r="74" spans="2:3" ht="12.75">
      <c r="B74" s="29" t="s">
        <v>32</v>
      </c>
      <c r="C74" s="66">
        <f>-C63</f>
        <v>-14628.152868852458</v>
      </c>
    </row>
    <row r="75" ht="12.75">
      <c r="C75" s="61"/>
    </row>
    <row r="76" spans="2:10" ht="12.75">
      <c r="B76" s="29" t="s">
        <v>29</v>
      </c>
      <c r="C76" s="66">
        <f>C72+C74</f>
        <v>24853.337131147535</v>
      </c>
      <c r="J76" s="73" t="s">
        <v>44</v>
      </c>
    </row>
    <row r="78" spans="2:8" ht="1.5" customHeight="1">
      <c r="B78" s="17"/>
      <c r="C78" s="17"/>
      <c r="D78" s="17"/>
      <c r="E78" s="17"/>
      <c r="F78" s="17"/>
      <c r="G78" s="17"/>
      <c r="H78" s="17"/>
    </row>
    <row r="79" spans="10:11" ht="12.75">
      <c r="J79" s="74" t="s">
        <v>18</v>
      </c>
      <c r="K79" s="74" t="s">
        <v>20</v>
      </c>
    </row>
    <row r="80" spans="2:11" ht="12.75">
      <c r="B80" s="5" t="s">
        <v>38</v>
      </c>
      <c r="C80" s="6"/>
      <c r="D80" s="6"/>
      <c r="E80" s="6"/>
      <c r="F80" s="6"/>
      <c r="G80" s="6"/>
      <c r="H80" s="7"/>
      <c r="J80" s="74" t="s">
        <v>19</v>
      </c>
      <c r="K80" s="75">
        <v>4804</v>
      </c>
    </row>
    <row r="81" spans="2:11" ht="12.75">
      <c r="B81" s="24"/>
      <c r="C81" s="34"/>
      <c r="D81" s="34"/>
      <c r="J81" s="74" t="s">
        <v>21</v>
      </c>
      <c r="K81" s="75">
        <v>6536</v>
      </c>
    </row>
    <row r="82" spans="2:11" ht="12.75">
      <c r="B82" s="29" t="str">
        <f>B76&amp;" ("&amp;C12&amp;")"</f>
        <v>Annual Heating Usage (Gallons)</v>
      </c>
      <c r="C82" s="61">
        <f>C76</f>
        <v>24853.337131147535</v>
      </c>
      <c r="J82" s="74" t="s">
        <v>22</v>
      </c>
      <c r="K82" s="75">
        <v>4046</v>
      </c>
    </row>
    <row r="83" spans="2:11" ht="12.75">
      <c r="B83" s="22"/>
      <c r="C83" s="70"/>
      <c r="D83" s="22"/>
      <c r="J83" s="74" t="s">
        <v>23</v>
      </c>
      <c r="K83" s="75">
        <v>3015</v>
      </c>
    </row>
    <row r="84" spans="2:11" ht="12.75">
      <c r="B84" s="29" t="str">
        <f>"Conversion Factor (BTUs/"&amp;$C$12&amp;")"</f>
        <v>Conversion Factor (BTUs/Gallons)</v>
      </c>
      <c r="C84" s="71">
        <f>VLOOKUP($C$11,$J$12:$L$15,2,FALSE)</f>
        <v>155000</v>
      </c>
      <c r="D84" s="22"/>
      <c r="J84" s="74" t="s">
        <v>24</v>
      </c>
      <c r="K84" s="75">
        <v>1458</v>
      </c>
    </row>
    <row r="85" spans="2:11" ht="12.75">
      <c r="B85" s="22"/>
      <c r="C85" s="70"/>
      <c r="D85" s="22"/>
      <c r="J85" s="74" t="s">
        <v>25</v>
      </c>
      <c r="K85" s="75">
        <v>6833</v>
      </c>
    </row>
    <row r="86" spans="2:4" ht="12.75">
      <c r="B86" s="29" t="s">
        <v>78</v>
      </c>
      <c r="C86" s="71">
        <f>C82*C84/1000000</f>
        <v>3852.267255327868</v>
      </c>
      <c r="D86" s="22"/>
    </row>
    <row r="87" spans="2:4" ht="12.75">
      <c r="B87" s="29"/>
      <c r="C87" s="22"/>
      <c r="D87" s="22"/>
    </row>
    <row r="88" spans="2:10" ht="15.75">
      <c r="B88" s="20" t="s">
        <v>93</v>
      </c>
      <c r="C88" s="14">
        <v>73878</v>
      </c>
      <c r="D88" s="22"/>
      <c r="J88" s="73" t="s">
        <v>44</v>
      </c>
    </row>
    <row r="89" spans="2:4" ht="12.75">
      <c r="B89" s="29"/>
      <c r="C89" s="22"/>
      <c r="D89" s="22"/>
    </row>
    <row r="90" spans="2:11" ht="12.75">
      <c r="B90" s="29" t="s">
        <v>33</v>
      </c>
      <c r="C90" s="66">
        <f>C86*1000000/C88</f>
        <v>52143.63214120398</v>
      </c>
      <c r="D90" s="22"/>
      <c r="J90" s="74" t="s">
        <v>26</v>
      </c>
      <c r="K90" s="74" t="s">
        <v>27</v>
      </c>
    </row>
    <row r="91" spans="2:11" ht="12.75">
      <c r="B91" s="29"/>
      <c r="C91" s="22"/>
      <c r="D91" s="22"/>
      <c r="J91" s="74">
        <v>0</v>
      </c>
      <c r="K91" s="75" t="s">
        <v>6</v>
      </c>
    </row>
    <row r="92" spans="2:11" ht="15.75">
      <c r="B92" s="20" t="s">
        <v>94</v>
      </c>
      <c r="C92" s="21" t="s">
        <v>19</v>
      </c>
      <c r="J92" s="74">
        <v>5</v>
      </c>
      <c r="K92" s="75" t="s">
        <v>45</v>
      </c>
    </row>
    <row r="93" spans="2:11" ht="12.75" customHeight="1">
      <c r="B93" s="29" t="s">
        <v>28</v>
      </c>
      <c r="C93" s="66">
        <f>VLOOKUP(C92,$J$80:$K$85,2,FALSE)</f>
        <v>4804</v>
      </c>
      <c r="E93" s="51" t="s">
        <v>83</v>
      </c>
      <c r="F93" s="96" t="s">
        <v>84</v>
      </c>
      <c r="G93" s="96"/>
      <c r="H93" s="96"/>
      <c r="J93" s="74">
        <v>9</v>
      </c>
      <c r="K93" s="75" t="s">
        <v>7</v>
      </c>
    </row>
    <row r="94" spans="6:11" ht="12.75">
      <c r="F94" s="96"/>
      <c r="G94" s="96"/>
      <c r="H94" s="96"/>
      <c r="J94" s="74">
        <v>18</v>
      </c>
      <c r="K94" s="75" t="s">
        <v>43</v>
      </c>
    </row>
    <row r="95" spans="6:11" ht="12.75">
      <c r="F95" s="96"/>
      <c r="G95" s="96"/>
      <c r="H95" s="96"/>
      <c r="J95" s="81">
        <v>30</v>
      </c>
      <c r="K95" s="75" t="s">
        <v>42</v>
      </c>
    </row>
    <row r="96" spans="6:8" ht="12.75">
      <c r="F96" s="96"/>
      <c r="G96" s="96"/>
      <c r="H96" s="96"/>
    </row>
    <row r="97" ht="13.5" thickBot="1"/>
    <row r="98" spans="2:8" ht="15.75">
      <c r="B98" s="35"/>
      <c r="C98" s="36"/>
      <c r="D98" s="36"/>
      <c r="E98" s="36"/>
      <c r="F98" s="36"/>
      <c r="G98" s="36"/>
      <c r="H98" s="37"/>
    </row>
    <row r="99" spans="2:8" ht="15.75">
      <c r="B99" s="38"/>
      <c r="C99" s="39"/>
      <c r="D99" s="39"/>
      <c r="E99" s="39"/>
      <c r="F99" s="39"/>
      <c r="G99" s="39"/>
      <c r="H99" s="40"/>
    </row>
    <row r="100" spans="2:8" ht="12.75" customHeight="1">
      <c r="B100" s="49" t="s">
        <v>79</v>
      </c>
      <c r="C100" s="91" t="str">
        <f>VLOOKUP($B$102,$J$91:$K$95,2,TRUE)</f>
        <v>Your building is within the average for this area. You could lower this number by implementing basic energy improvements.</v>
      </c>
      <c r="D100" s="91"/>
      <c r="E100" s="91"/>
      <c r="F100" s="91"/>
      <c r="G100" s="91"/>
      <c r="H100" s="92"/>
    </row>
    <row r="101" spans="2:11" ht="12.75">
      <c r="B101" s="41"/>
      <c r="C101" s="91"/>
      <c r="D101" s="91"/>
      <c r="E101" s="91"/>
      <c r="F101" s="91"/>
      <c r="G101" s="91"/>
      <c r="H101" s="92"/>
      <c r="J101" s="82"/>
      <c r="K101" s="82"/>
    </row>
    <row r="102" spans="2:11" ht="18">
      <c r="B102" s="48">
        <f>C90/C93</f>
        <v>10.854211519817648</v>
      </c>
      <c r="C102" s="39"/>
      <c r="D102" s="39"/>
      <c r="E102" s="39"/>
      <c r="F102" s="39"/>
      <c r="G102" s="39"/>
      <c r="H102" s="40"/>
      <c r="J102" s="82"/>
      <c r="K102" s="82"/>
    </row>
    <row r="103" spans="1:8" ht="12.75">
      <c r="A103" s="82"/>
      <c r="B103" s="41"/>
      <c r="C103" s="46"/>
      <c r="D103" s="46"/>
      <c r="E103" s="46"/>
      <c r="F103" s="46"/>
      <c r="G103" s="46"/>
      <c r="H103" s="47"/>
    </row>
    <row r="104" spans="1:8" ht="12.75">
      <c r="A104" s="82"/>
      <c r="B104" s="42" t="s">
        <v>34</v>
      </c>
      <c r="C104" s="85" t="s">
        <v>26</v>
      </c>
      <c r="D104" s="95" t="s">
        <v>27</v>
      </c>
      <c r="E104" s="95"/>
      <c r="F104" s="95"/>
      <c r="G104" s="95"/>
      <c r="H104" s="95"/>
    </row>
    <row r="105" spans="1:8" ht="12.75">
      <c r="A105" s="82"/>
      <c r="B105" s="41"/>
      <c r="C105" s="86" t="s">
        <v>49</v>
      </c>
      <c r="D105" s="99" t="s">
        <v>6</v>
      </c>
      <c r="E105" s="99"/>
      <c r="F105" s="99"/>
      <c r="G105" s="99"/>
      <c r="H105" s="99"/>
    </row>
    <row r="106" spans="1:8" ht="12.75">
      <c r="A106" s="82"/>
      <c r="B106" s="41"/>
      <c r="C106" s="87" t="s">
        <v>48</v>
      </c>
      <c r="D106" s="99" t="s">
        <v>45</v>
      </c>
      <c r="E106" s="99"/>
      <c r="F106" s="99"/>
      <c r="G106" s="99"/>
      <c r="H106" s="99"/>
    </row>
    <row r="107" spans="1:8" ht="12.75">
      <c r="A107" s="82"/>
      <c r="B107" s="41"/>
      <c r="C107" s="86" t="s">
        <v>50</v>
      </c>
      <c r="D107" s="99" t="s">
        <v>89</v>
      </c>
      <c r="E107" s="99"/>
      <c r="F107" s="99"/>
      <c r="G107" s="99"/>
      <c r="H107" s="99"/>
    </row>
    <row r="108" spans="1:14" ht="12.75">
      <c r="A108" s="82"/>
      <c r="B108" s="41"/>
      <c r="C108" s="86" t="s">
        <v>99</v>
      </c>
      <c r="D108" s="99" t="s">
        <v>43</v>
      </c>
      <c r="E108" s="99"/>
      <c r="F108" s="99"/>
      <c r="G108" s="99"/>
      <c r="H108" s="99"/>
      <c r="J108" s="98"/>
      <c r="K108" s="98"/>
      <c r="L108" s="98"/>
      <c r="M108" s="98"/>
      <c r="N108" s="98"/>
    </row>
    <row r="109" spans="1:8" ht="12.75">
      <c r="A109" s="82"/>
      <c r="B109" s="41"/>
      <c r="C109" s="86" t="s">
        <v>98</v>
      </c>
      <c r="D109" s="99" t="s">
        <v>42</v>
      </c>
      <c r="E109" s="99"/>
      <c r="F109" s="99"/>
      <c r="G109" s="99"/>
      <c r="H109" s="99"/>
    </row>
    <row r="110" spans="1:8" ht="13.5" thickBot="1">
      <c r="A110" s="82"/>
      <c r="B110" s="43"/>
      <c r="C110" s="44"/>
      <c r="D110" s="44"/>
      <c r="E110" s="44"/>
      <c r="F110" s="44"/>
      <c r="G110" s="44"/>
      <c r="H110" s="45"/>
    </row>
    <row r="111" spans="1:8" ht="12.75">
      <c r="A111" s="82"/>
      <c r="B111" s="82"/>
      <c r="C111" s="82"/>
      <c r="D111" s="82"/>
      <c r="E111" s="82"/>
      <c r="F111" s="82"/>
      <c r="G111" s="82"/>
      <c r="H111" s="82"/>
    </row>
    <row r="112" spans="1:8" ht="12.75">
      <c r="A112" s="82"/>
      <c r="B112" s="82"/>
      <c r="C112" s="82"/>
      <c r="D112" s="82"/>
      <c r="E112" s="82"/>
      <c r="F112" s="82"/>
      <c r="G112" s="82"/>
      <c r="H112" s="82"/>
    </row>
    <row r="113" spans="1:8" ht="12.75">
      <c r="A113" s="82"/>
      <c r="B113" s="82"/>
      <c r="C113" s="82"/>
      <c r="D113" s="82"/>
      <c r="E113" s="82"/>
      <c r="F113" s="82"/>
      <c r="G113" s="82"/>
      <c r="H113" s="82"/>
    </row>
    <row r="114" spans="1:8" ht="12.75">
      <c r="A114" s="82"/>
      <c r="B114" s="82"/>
      <c r="C114" s="82"/>
      <c r="D114" s="82"/>
      <c r="E114" s="82"/>
      <c r="F114" s="82"/>
      <c r="G114" s="82"/>
      <c r="H114" s="82"/>
    </row>
    <row r="115" spans="1:8" ht="12.75">
      <c r="A115" s="82"/>
      <c r="B115" s="82"/>
      <c r="C115" s="82"/>
      <c r="D115" s="82"/>
      <c r="E115" s="82"/>
      <c r="F115" s="82"/>
      <c r="G115" s="82"/>
      <c r="H115" s="82"/>
    </row>
    <row r="116" spans="1:8" ht="12.75">
      <c r="A116" s="82"/>
      <c r="B116" s="82"/>
      <c r="C116" s="82"/>
      <c r="D116" s="82"/>
      <c r="E116" s="82"/>
      <c r="F116" s="82"/>
      <c r="G116" s="82"/>
      <c r="H116" s="82"/>
    </row>
    <row r="117" spans="1:8" ht="12.75">
      <c r="A117" s="82"/>
      <c r="B117" s="82"/>
      <c r="C117" s="82"/>
      <c r="D117" s="82"/>
      <c r="E117" s="82"/>
      <c r="F117" s="82"/>
      <c r="G117" s="82"/>
      <c r="H117" s="82"/>
    </row>
    <row r="118" spans="1:8" ht="12.75">
      <c r="A118" s="82"/>
      <c r="B118" s="82"/>
      <c r="C118" s="82"/>
      <c r="D118" s="82"/>
      <c r="E118" s="82"/>
      <c r="F118" s="82"/>
      <c r="G118" s="82"/>
      <c r="H118" s="82"/>
    </row>
    <row r="119" spans="1:8" ht="12.75">
      <c r="A119" s="82"/>
      <c r="B119" s="82"/>
      <c r="C119" s="82"/>
      <c r="D119" s="82"/>
      <c r="E119" s="82"/>
      <c r="F119" s="82"/>
      <c r="G119" s="82"/>
      <c r="H119" s="82"/>
    </row>
    <row r="120" spans="1:8" ht="12.75">
      <c r="A120" s="82"/>
      <c r="B120" s="82"/>
      <c r="C120" s="82"/>
      <c r="D120" s="82"/>
      <c r="E120" s="82"/>
      <c r="F120" s="82"/>
      <c r="G120" s="82"/>
      <c r="H120" s="82"/>
    </row>
    <row r="121" spans="1:8" ht="12.75">
      <c r="A121" s="82"/>
      <c r="B121" s="82"/>
      <c r="C121" s="82"/>
      <c r="D121" s="82"/>
      <c r="E121" s="82"/>
      <c r="F121" s="82"/>
      <c r="G121" s="82"/>
      <c r="H121" s="82"/>
    </row>
    <row r="122" spans="1:8" ht="12.75">
      <c r="A122" s="82"/>
      <c r="B122" s="82"/>
      <c r="C122" s="82"/>
      <c r="D122" s="82"/>
      <c r="E122" s="82"/>
      <c r="F122" s="82"/>
      <c r="G122" s="82"/>
      <c r="H122" s="82"/>
    </row>
    <row r="123" spans="1:8" ht="12.75">
      <c r="A123" s="82"/>
      <c r="B123" s="82"/>
      <c r="C123" s="82"/>
      <c r="D123" s="82"/>
      <c r="E123" s="82"/>
      <c r="F123" s="82"/>
      <c r="G123" s="82"/>
      <c r="H123" s="82"/>
    </row>
    <row r="124" spans="1:8" ht="12.75">
      <c r="A124" s="82"/>
      <c r="B124" s="82"/>
      <c r="C124" s="82"/>
      <c r="D124" s="82"/>
      <c r="E124" s="82"/>
      <c r="F124" s="82"/>
      <c r="G124" s="82"/>
      <c r="H124" s="82"/>
    </row>
    <row r="125" spans="1:8" ht="12.75">
      <c r="A125" s="82"/>
      <c r="B125" s="82"/>
      <c r="C125" s="82"/>
      <c r="D125" s="82"/>
      <c r="E125" s="82"/>
      <c r="F125" s="82"/>
      <c r="G125" s="82"/>
      <c r="H125" s="82"/>
    </row>
    <row r="126" spans="1:8" ht="12.75">
      <c r="A126" s="82"/>
      <c r="B126" s="82"/>
      <c r="C126" s="82"/>
      <c r="D126" s="82"/>
      <c r="E126" s="82"/>
      <c r="F126" s="82"/>
      <c r="G126" s="82"/>
      <c r="H126" s="82"/>
    </row>
    <row r="127" spans="1:8" ht="12.75">
      <c r="A127" s="82"/>
      <c r="B127" s="82"/>
      <c r="C127" s="82"/>
      <c r="D127" s="82"/>
      <c r="E127" s="82"/>
      <c r="F127" s="82"/>
      <c r="G127" s="82"/>
      <c r="H127" s="82"/>
    </row>
    <row r="128" spans="1:8" ht="12.75">
      <c r="A128" s="82"/>
      <c r="B128" s="82"/>
      <c r="C128" s="82"/>
      <c r="D128" s="82"/>
      <c r="E128" s="82"/>
      <c r="F128" s="82"/>
      <c r="G128" s="82"/>
      <c r="H128" s="82"/>
    </row>
    <row r="129" spans="1:8" ht="12.75">
      <c r="A129" s="82"/>
      <c r="B129" s="82"/>
      <c r="C129" s="82"/>
      <c r="D129" s="82"/>
      <c r="E129" s="82"/>
      <c r="F129" s="82"/>
      <c r="G129" s="82"/>
      <c r="H129" s="82"/>
    </row>
    <row r="130" spans="1:8" ht="12.75">
      <c r="A130" s="82"/>
      <c r="B130" s="82"/>
      <c r="C130" s="82"/>
      <c r="D130" s="82"/>
      <c r="E130" s="82"/>
      <c r="F130" s="82"/>
      <c r="G130" s="82"/>
      <c r="H130" s="82"/>
    </row>
    <row r="131" spans="1:8" ht="12.75">
      <c r="A131" s="82"/>
      <c r="B131" s="82"/>
      <c r="C131" s="82"/>
      <c r="D131" s="82"/>
      <c r="E131" s="82"/>
      <c r="F131" s="82"/>
      <c r="G131" s="82"/>
      <c r="H131" s="82"/>
    </row>
    <row r="132" spans="1:8" ht="12.75">
      <c r="A132" s="82"/>
      <c r="B132" s="82"/>
      <c r="C132" s="82"/>
      <c r="D132" s="82"/>
      <c r="E132" s="82"/>
      <c r="F132" s="82"/>
      <c r="G132" s="82"/>
      <c r="H132" s="82"/>
    </row>
    <row r="133" spans="1:8" ht="12.75">
      <c r="A133" s="82"/>
      <c r="B133" s="82"/>
      <c r="C133" s="82"/>
      <c r="D133" s="82"/>
      <c r="E133" s="82"/>
      <c r="F133" s="82"/>
      <c r="G133" s="82"/>
      <c r="H133" s="82"/>
    </row>
    <row r="134" spans="1:8" ht="12.75">
      <c r="A134" s="82"/>
      <c r="B134" s="82"/>
      <c r="C134" s="82"/>
      <c r="D134" s="82"/>
      <c r="E134" s="82"/>
      <c r="F134" s="82"/>
      <c r="G134" s="82"/>
      <c r="H134" s="82"/>
    </row>
    <row r="135" spans="1:8" ht="12.75">
      <c r="A135" s="82"/>
      <c r="B135" s="82"/>
      <c r="C135" s="82"/>
      <c r="D135" s="82"/>
      <c r="E135" s="82"/>
      <c r="F135" s="82"/>
      <c r="G135" s="82"/>
      <c r="H135" s="82"/>
    </row>
    <row r="136" spans="1:8" ht="12.75">
      <c r="A136" s="82"/>
      <c r="B136" s="82"/>
      <c r="C136" s="82"/>
      <c r="D136" s="82"/>
      <c r="E136" s="82"/>
      <c r="F136" s="82"/>
      <c r="G136" s="82"/>
      <c r="H136" s="82"/>
    </row>
    <row r="137" spans="1:8" ht="12.75">
      <c r="A137" s="82"/>
      <c r="B137" s="82"/>
      <c r="C137" s="82"/>
      <c r="D137" s="82"/>
      <c r="E137" s="82"/>
      <c r="F137" s="82"/>
      <c r="G137" s="82"/>
      <c r="H137" s="82"/>
    </row>
    <row r="138" spans="1:8" ht="12.75">
      <c r="A138" s="82"/>
      <c r="B138" s="82"/>
      <c r="C138" s="82"/>
      <c r="D138" s="82"/>
      <c r="E138" s="82"/>
      <c r="F138" s="82"/>
      <c r="G138" s="82"/>
      <c r="H138" s="82"/>
    </row>
    <row r="139" spans="1:8" ht="12.75">
      <c r="A139" s="82"/>
      <c r="B139" s="82"/>
      <c r="C139" s="82"/>
      <c r="D139" s="82"/>
      <c r="E139" s="82"/>
      <c r="F139" s="82"/>
      <c r="G139" s="82"/>
      <c r="H139" s="82"/>
    </row>
    <row r="140" spans="1:8" ht="12.75">
      <c r="A140" s="82"/>
      <c r="B140" s="82"/>
      <c r="C140" s="82"/>
      <c r="D140" s="82"/>
      <c r="E140" s="82"/>
      <c r="F140" s="82"/>
      <c r="G140" s="82"/>
      <c r="H140" s="82"/>
    </row>
    <row r="141" spans="1:8" ht="12.75">
      <c r="A141" s="82"/>
      <c r="B141" s="82"/>
      <c r="C141" s="82"/>
      <c r="D141" s="82"/>
      <c r="E141" s="82"/>
      <c r="F141" s="82"/>
      <c r="G141" s="82"/>
      <c r="H141" s="82"/>
    </row>
    <row r="142" spans="1:8" ht="12.75">
      <c r="A142" s="82"/>
      <c r="B142" s="82"/>
      <c r="C142" s="82"/>
      <c r="D142" s="82"/>
      <c r="E142" s="82"/>
      <c r="F142" s="82"/>
      <c r="G142" s="82"/>
      <c r="H142" s="82"/>
    </row>
    <row r="143" spans="1:8" ht="12.75">
      <c r="A143" s="82"/>
      <c r="B143" s="82"/>
      <c r="C143" s="82"/>
      <c r="D143" s="82"/>
      <c r="E143" s="82"/>
      <c r="F143" s="82"/>
      <c r="G143" s="82"/>
      <c r="H143" s="82"/>
    </row>
    <row r="144" spans="1:8" ht="12.75">
      <c r="A144" s="82"/>
      <c r="B144" s="82"/>
      <c r="C144" s="82"/>
      <c r="D144" s="82"/>
      <c r="E144" s="82"/>
      <c r="F144" s="82"/>
      <c r="G144" s="82"/>
      <c r="H144" s="82"/>
    </row>
    <row r="145" spans="1:8" ht="12.75">
      <c r="A145" s="82"/>
      <c r="B145" s="82"/>
      <c r="C145" s="82"/>
      <c r="D145" s="82"/>
      <c r="E145" s="82"/>
      <c r="F145" s="82"/>
      <c r="G145" s="82"/>
      <c r="H145" s="82"/>
    </row>
    <row r="146" spans="1:8" ht="12.75">
      <c r="A146" s="82"/>
      <c r="B146" s="82"/>
      <c r="C146" s="82"/>
      <c r="D146" s="82"/>
      <c r="E146" s="82"/>
      <c r="F146" s="82"/>
      <c r="G146" s="82"/>
      <c r="H146" s="82"/>
    </row>
    <row r="147" spans="1:8" ht="12.75">
      <c r="A147" s="82"/>
      <c r="B147" s="82"/>
      <c r="C147" s="82"/>
      <c r="D147" s="82"/>
      <c r="E147" s="82"/>
      <c r="F147" s="82"/>
      <c r="G147" s="82"/>
      <c r="H147" s="82"/>
    </row>
    <row r="148" spans="1:8" ht="12.75">
      <c r="A148" s="82"/>
      <c r="B148" s="82"/>
      <c r="C148" s="82"/>
      <c r="D148" s="82"/>
      <c r="E148" s="82"/>
      <c r="F148" s="82"/>
      <c r="G148" s="82"/>
      <c r="H148" s="82"/>
    </row>
    <row r="149" spans="1:8" ht="12.75">
      <c r="A149" s="82"/>
      <c r="B149" s="82"/>
      <c r="C149" s="82"/>
      <c r="D149" s="82"/>
      <c r="E149" s="82"/>
      <c r="F149" s="82"/>
      <c r="G149" s="82"/>
      <c r="H149" s="82"/>
    </row>
    <row r="150" spans="1:8" ht="12.75">
      <c r="A150" s="82"/>
      <c r="B150" s="82"/>
      <c r="C150" s="82"/>
      <c r="D150" s="82"/>
      <c r="E150" s="82"/>
      <c r="F150" s="82"/>
      <c r="G150" s="82"/>
      <c r="H150" s="82"/>
    </row>
    <row r="151" spans="1:8" ht="12.75">
      <c r="A151" s="82"/>
      <c r="B151" s="82"/>
      <c r="C151" s="82"/>
      <c r="D151" s="82"/>
      <c r="E151" s="82"/>
      <c r="F151" s="82"/>
      <c r="G151" s="82"/>
      <c r="H151" s="82"/>
    </row>
    <row r="152" spans="1:8" ht="12.75">
      <c r="A152" s="82"/>
      <c r="B152" s="82"/>
      <c r="C152" s="82"/>
      <c r="D152" s="82"/>
      <c r="E152" s="82"/>
      <c r="F152" s="82"/>
      <c r="G152" s="82"/>
      <c r="H152" s="82"/>
    </row>
    <row r="153" spans="1:8" ht="12.75">
      <c r="A153" s="82"/>
      <c r="B153" s="82"/>
      <c r="C153" s="82"/>
      <c r="D153" s="82"/>
      <c r="E153" s="82"/>
      <c r="F153" s="82"/>
      <c r="G153" s="82"/>
      <c r="H153" s="82"/>
    </row>
    <row r="154" spans="1:8" ht="12.75">
      <c r="A154" s="82"/>
      <c r="B154" s="82"/>
      <c r="C154" s="82"/>
      <c r="D154" s="82"/>
      <c r="E154" s="82"/>
      <c r="F154" s="82"/>
      <c r="G154" s="82"/>
      <c r="H154" s="82"/>
    </row>
    <row r="155" spans="1:8" ht="12.75">
      <c r="A155" s="82"/>
      <c r="B155" s="82"/>
      <c r="C155" s="82"/>
      <c r="D155" s="82"/>
      <c r="E155" s="82"/>
      <c r="F155" s="82"/>
      <c r="G155" s="82"/>
      <c r="H155" s="82"/>
    </row>
    <row r="156" spans="1:8" ht="12.75">
      <c r="A156" s="9"/>
      <c r="B156" s="9"/>
      <c r="C156" s="9"/>
      <c r="D156" s="9"/>
      <c r="E156" s="9"/>
      <c r="F156" s="9"/>
      <c r="G156" s="9"/>
      <c r="H156" s="9"/>
    </row>
    <row r="157" spans="1:8" ht="12.75">
      <c r="A157" s="9"/>
      <c r="B157" s="9"/>
      <c r="C157" s="9"/>
      <c r="D157" s="9"/>
      <c r="E157" s="9"/>
      <c r="F157" s="9"/>
      <c r="G157" s="9"/>
      <c r="H157" s="9"/>
    </row>
    <row r="158" spans="1:8" ht="12.75">
      <c r="A158" s="9"/>
      <c r="B158" s="9"/>
      <c r="C158" s="9"/>
      <c r="D158" s="9"/>
      <c r="E158" s="9"/>
      <c r="F158" s="9"/>
      <c r="G158" s="9"/>
      <c r="H158" s="9"/>
    </row>
    <row r="159" spans="1:8" ht="12.75">
      <c r="A159" s="9"/>
      <c r="B159" s="9"/>
      <c r="C159" s="9"/>
      <c r="D159" s="9"/>
      <c r="E159" s="9"/>
      <c r="F159" s="9"/>
      <c r="G159" s="9"/>
      <c r="H159" s="9"/>
    </row>
    <row r="160" spans="1:8" ht="12.75">
      <c r="A160" s="9"/>
      <c r="B160" s="9"/>
      <c r="C160" s="9"/>
      <c r="D160" s="9"/>
      <c r="E160" s="9"/>
      <c r="F160" s="9"/>
      <c r="G160" s="9"/>
      <c r="H160" s="9"/>
    </row>
    <row r="161" spans="1:8" ht="12.75">
      <c r="A161" s="9"/>
      <c r="B161" s="9"/>
      <c r="C161" s="9"/>
      <c r="D161" s="9"/>
      <c r="E161" s="9"/>
      <c r="F161" s="9"/>
      <c r="G161" s="9"/>
      <c r="H161" s="9"/>
    </row>
    <row r="162" spans="1:8" ht="12.75">
      <c r="A162" s="9"/>
      <c r="B162" s="9"/>
      <c r="C162" s="9"/>
      <c r="D162" s="9"/>
      <c r="E162" s="9"/>
      <c r="F162" s="9"/>
      <c r="G162" s="9"/>
      <c r="H162" s="9"/>
    </row>
    <row r="163" spans="1:8" ht="12.75">
      <c r="A163" s="9"/>
      <c r="B163" s="9"/>
      <c r="C163" s="9"/>
      <c r="D163" s="9"/>
      <c r="E163" s="9"/>
      <c r="F163" s="9"/>
      <c r="G163" s="9"/>
      <c r="H163" s="9"/>
    </row>
    <row r="164" spans="1:8" ht="12.75">
      <c r="A164" s="9"/>
      <c r="B164" s="9"/>
      <c r="C164" s="9"/>
      <c r="D164" s="9"/>
      <c r="E164" s="9"/>
      <c r="F164" s="9"/>
      <c r="G164" s="9"/>
      <c r="H164" s="9"/>
    </row>
  </sheetData>
  <sheetProtection selectLockedCells="1"/>
  <mergeCells count="13">
    <mergeCell ref="J108:N108"/>
    <mergeCell ref="D107:H107"/>
    <mergeCell ref="D108:H108"/>
    <mergeCell ref="D109:H109"/>
    <mergeCell ref="D105:H105"/>
    <mergeCell ref="D106:H106"/>
    <mergeCell ref="C100:H101"/>
    <mergeCell ref="C7:G7"/>
    <mergeCell ref="B53:H53"/>
    <mergeCell ref="D104:H104"/>
    <mergeCell ref="F93:H96"/>
    <mergeCell ref="B19:H19"/>
    <mergeCell ref="D58:H59"/>
  </mergeCells>
  <conditionalFormatting sqref="F21:F50">
    <cfRule type="cellIs" priority="1" dxfId="0" operator="equal" stopIfTrue="1">
      <formula>"Domestic Hot Water Only"</formula>
    </cfRule>
  </conditionalFormatting>
  <dataValidations count="6">
    <dataValidation type="list" allowBlank="1" showInputMessage="1" showErrorMessage="1" sqref="C92">
      <formula1>$J$80:$J$85</formula1>
    </dataValidation>
    <dataValidation type="list" allowBlank="1" showInputMessage="1" showErrorMessage="1" sqref="C11">
      <formula1>$J$12:$J$16</formula1>
    </dataValidation>
    <dataValidation type="date" allowBlank="1" showInputMessage="1" showErrorMessage="1" promptTitle="Start of Reading Calculation" prompt="Enter the day after the last delivery date in 2004." errorTitle="Invalid Date" error="The date should be between 2000 and 2007." sqref="C21">
      <formula1>36526</formula1>
      <formula2>39083</formula2>
    </dataValidation>
    <dataValidation type="date" allowBlank="1" showInputMessage="1" showErrorMessage="1" promptTitle="Fuel Delivery Dates" prompt="Enter the first delivery date in 2005." errorTitle="Invalid Date" error="The date should be between 2000 and 2007." sqref="D21">
      <formula1>36526</formula1>
      <formula2>39448</formula2>
    </dataValidation>
    <dataValidation type="decimal" operator="greaterThanOrEqual" allowBlank="1" showInputMessage="1" showErrorMessage="1" promptTitle="Fuel Usage Input" prompt="Enter the amount of fuel used during start and delivery/reading dates." error="&#10;" sqref="E21:E50">
      <formula1>0</formula1>
    </dataValidation>
    <dataValidation type="date" allowBlank="1" showInputMessage="1" showErrorMessage="1" sqref="D22:D50">
      <formula1>37987</formula1>
      <formula2>39448</formula2>
    </dataValidation>
  </dataValidations>
  <printOptions/>
  <pageMargins left="0.84" right="0.25" top="0.2" bottom="0.5" header="0.21" footer="0.2"/>
  <pageSetup fitToHeight="1" fitToWidth="1" horizontalDpi="600" verticalDpi="600" orientation="portrait" scale="52" r:id="rId1"/>
  <headerFooter alignWithMargins="0">
    <oddFooter>&amp;L&amp;9&amp;D&amp;C&amp;9Prepared by Steven Winter Associates, Inc.&amp;R&amp;9&amp;F</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Steven Winter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Cecily Channell, Steven Winter Associates, Inc.</dc:creator>
  <cp:keywords/>
  <dc:description/>
  <cp:lastModifiedBy>tsproule</cp:lastModifiedBy>
  <cp:lastPrinted>2006-11-10T21:47:49Z</cp:lastPrinted>
  <dcterms:created xsi:type="dcterms:W3CDTF">2006-01-11T18:40:26Z</dcterms:created>
  <dcterms:modified xsi:type="dcterms:W3CDTF">2011-07-01T18:24:43Z</dcterms:modified>
  <cp:category/>
  <cp:version/>
  <cp:contentType/>
  <cp:contentStatus/>
</cp:coreProperties>
</file>