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hh.sharepoint.com/Cloud Server/The National Center For Healthy Housing/lsh/Programs/NYS Primary Prevention/Technical Briefs/REBRANDING/Evaluating Brief Attachments_2020/"/>
    </mc:Choice>
  </mc:AlternateContent>
  <xr:revisionPtr revIDLastSave="24" documentId="11_7BB5CE76A94A9E744D4173F6C11401A62B080C0F" xr6:coauthVersionLast="45" xr6:coauthVersionMax="45" xr10:uidLastSave="{125A79CC-FF41-4999-9177-EB642E1BE8D2}"/>
  <bookViews>
    <workbookView xWindow="-25995" yWindow="2070" windowWidth="24690" windowHeight="14370" activeTab="7" xr2:uid="{00000000-000D-0000-FFFF-FFFF00000000}"/>
  </bookViews>
  <sheets>
    <sheet name="unit 1 baseline" sheetId="2" r:id="rId1"/>
    <sheet name="unit 2 baseline" sheetId="3" r:id="rId2"/>
    <sheet name="unit 3 baseline" sheetId="4" r:id="rId3"/>
    <sheet name="all dust data" sheetId="5" r:id="rId4"/>
    <sheet name="unit 1 post" sheetId="6" r:id="rId5"/>
    <sheet name="unit 2 post" sheetId="7" r:id="rId6"/>
    <sheet name="unit 3 post" sheetId="8" r:id="rId7"/>
    <sheet name="Table 2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9" l="1"/>
  <c r="B9" i="9"/>
  <c r="N27" i="8" l="1"/>
  <c r="M27" i="8"/>
  <c r="L27" i="8"/>
  <c r="N26" i="8"/>
  <c r="M26" i="8"/>
  <c r="L26" i="8"/>
  <c r="N25" i="8"/>
  <c r="M25" i="8"/>
  <c r="L25" i="8"/>
  <c r="N24" i="8"/>
  <c r="M24" i="8"/>
  <c r="L24" i="8"/>
  <c r="N23" i="8"/>
  <c r="M23" i="8"/>
  <c r="L23" i="8"/>
  <c r="N22" i="8"/>
  <c r="M22" i="8"/>
  <c r="L22" i="8"/>
  <c r="N21" i="8"/>
  <c r="M21" i="8"/>
  <c r="L21" i="8"/>
  <c r="M20" i="8"/>
  <c r="L20" i="8"/>
  <c r="G20" i="8"/>
  <c r="N20" i="8" s="1"/>
  <c r="N19" i="8"/>
  <c r="L19" i="8"/>
  <c r="G19" i="8"/>
  <c r="M19" i="8" s="1"/>
  <c r="N18" i="8"/>
  <c r="M18" i="8"/>
  <c r="L18" i="8"/>
  <c r="G18" i="8"/>
  <c r="N17" i="8"/>
  <c r="L17" i="8"/>
  <c r="G17" i="8"/>
  <c r="M17" i="8" s="1"/>
  <c r="N16" i="8"/>
  <c r="M16" i="8"/>
  <c r="G16" i="8"/>
  <c r="L16" i="8" s="1"/>
  <c r="N15" i="8"/>
  <c r="L15" i="8"/>
  <c r="G15" i="8"/>
  <c r="M15" i="8" s="1"/>
  <c r="N14" i="8"/>
  <c r="M14" i="8"/>
  <c r="G14" i="8"/>
  <c r="L14" i="8" s="1"/>
  <c r="N13" i="8"/>
  <c r="M13" i="8"/>
  <c r="L13" i="8"/>
  <c r="G13" i="8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J20" i="7"/>
  <c r="I20" i="7"/>
  <c r="G20" i="7"/>
  <c r="K20" i="7" s="1"/>
  <c r="K19" i="7"/>
  <c r="I19" i="7"/>
  <c r="G19" i="7"/>
  <c r="J19" i="7" s="1"/>
  <c r="K18" i="7"/>
  <c r="J18" i="7"/>
  <c r="G18" i="7"/>
  <c r="I18" i="7" s="1"/>
  <c r="K17" i="7"/>
  <c r="I17" i="7"/>
  <c r="G17" i="7"/>
  <c r="J17" i="7" s="1"/>
  <c r="K16" i="7"/>
  <c r="J16" i="7"/>
  <c r="G16" i="7"/>
  <c r="I16" i="7" s="1"/>
  <c r="K15" i="7"/>
  <c r="I15" i="7"/>
  <c r="G15" i="7"/>
  <c r="J15" i="7" s="1"/>
  <c r="K14" i="7"/>
  <c r="J14" i="7"/>
  <c r="G14" i="7"/>
  <c r="I14" i="7" s="1"/>
  <c r="K13" i="7"/>
  <c r="J13" i="7"/>
  <c r="G13" i="7"/>
  <c r="I13" i="7" s="1"/>
  <c r="G21" i="6"/>
  <c r="N21" i="6" s="1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2" i="6"/>
  <c r="M22" i="6"/>
  <c r="L22" i="6"/>
  <c r="M21" i="6"/>
  <c r="L21" i="6"/>
  <c r="N20" i="6"/>
  <c r="M20" i="6"/>
  <c r="L20" i="6"/>
  <c r="G20" i="6"/>
  <c r="N19" i="6"/>
  <c r="L19" i="6"/>
  <c r="G19" i="6"/>
  <c r="M19" i="6" s="1"/>
  <c r="N18" i="6"/>
  <c r="M18" i="6"/>
  <c r="G18" i="6"/>
  <c r="L18" i="6" s="1"/>
  <c r="N17" i="6"/>
  <c r="L17" i="6"/>
  <c r="G17" i="6"/>
  <c r="M17" i="6" s="1"/>
  <c r="N16" i="6"/>
  <c r="M16" i="6"/>
  <c r="G16" i="6"/>
  <c r="L16" i="6" s="1"/>
  <c r="N15" i="6"/>
  <c r="M15" i="6"/>
  <c r="L15" i="6"/>
  <c r="G15" i="6"/>
  <c r="N14" i="6"/>
  <c r="M14" i="6"/>
  <c r="G14" i="6"/>
  <c r="L14" i="6" s="1"/>
  <c r="N13" i="6"/>
  <c r="M13" i="6"/>
  <c r="L13" i="6"/>
  <c r="G13" i="6"/>
  <c r="C35" i="8" l="1"/>
  <c r="E35" i="8" s="1"/>
  <c r="B37" i="8"/>
  <c r="O10" i="5" s="1"/>
  <c r="C37" i="8"/>
  <c r="R10" i="5" s="1"/>
  <c r="C36" i="8"/>
  <c r="E36" i="8" s="1"/>
  <c r="B36" i="8"/>
  <c r="N10" i="5" s="1"/>
  <c r="B35" i="8"/>
  <c r="M10" i="5" s="1"/>
  <c r="C35" i="7"/>
  <c r="E35" i="7" s="1"/>
  <c r="B37" i="7"/>
  <c r="O9" i="5" s="1"/>
  <c r="C37" i="7"/>
  <c r="R9" i="5" s="1"/>
  <c r="C36" i="7"/>
  <c r="E36" i="7" s="1"/>
  <c r="B36" i="7"/>
  <c r="N9" i="5" s="1"/>
  <c r="B35" i="7"/>
  <c r="M9" i="5" s="1"/>
  <c r="C35" i="6"/>
  <c r="E35" i="6" s="1"/>
  <c r="C36" i="6"/>
  <c r="E36" i="6" s="1"/>
  <c r="B35" i="6"/>
  <c r="M8" i="5" s="1"/>
  <c r="B37" i="6"/>
  <c r="O8" i="5" s="1"/>
  <c r="C37" i="6"/>
  <c r="R8" i="5" s="1"/>
  <c r="B36" i="6"/>
  <c r="N8" i="5" s="1"/>
  <c r="G20" i="4"/>
  <c r="N27" i="4"/>
  <c r="M27" i="4"/>
  <c r="L27" i="4"/>
  <c r="N26" i="4"/>
  <c r="M26" i="4"/>
  <c r="L26" i="4"/>
  <c r="N25" i="4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M20" i="4"/>
  <c r="L20" i="4"/>
  <c r="N20" i="4"/>
  <c r="N19" i="4"/>
  <c r="L19" i="4"/>
  <c r="G19" i="4"/>
  <c r="M19" i="4" s="1"/>
  <c r="N18" i="4"/>
  <c r="M18" i="4"/>
  <c r="G18" i="4"/>
  <c r="L18" i="4" s="1"/>
  <c r="N17" i="4"/>
  <c r="L17" i="4"/>
  <c r="G17" i="4"/>
  <c r="M17" i="4" s="1"/>
  <c r="N16" i="4"/>
  <c r="M16" i="4"/>
  <c r="G16" i="4"/>
  <c r="L16" i="4" s="1"/>
  <c r="N15" i="4"/>
  <c r="L15" i="4"/>
  <c r="G15" i="4"/>
  <c r="M15" i="4" s="1"/>
  <c r="N14" i="4"/>
  <c r="M14" i="4"/>
  <c r="G14" i="4"/>
  <c r="L14" i="4" s="1"/>
  <c r="N13" i="4"/>
  <c r="M13" i="4"/>
  <c r="G13" i="4"/>
  <c r="L13" i="4" s="1"/>
  <c r="G20" i="3"/>
  <c r="K20" i="3" s="1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J20" i="3"/>
  <c r="I20" i="3"/>
  <c r="K19" i="3"/>
  <c r="I19" i="3"/>
  <c r="K18" i="3"/>
  <c r="J18" i="3"/>
  <c r="K17" i="3"/>
  <c r="I17" i="3"/>
  <c r="K16" i="3"/>
  <c r="J16" i="3"/>
  <c r="K15" i="3"/>
  <c r="I15" i="3"/>
  <c r="K14" i="3"/>
  <c r="J14" i="3"/>
  <c r="K13" i="3"/>
  <c r="J13" i="3"/>
  <c r="G19" i="3"/>
  <c r="J19" i="3" s="1"/>
  <c r="G18" i="3"/>
  <c r="I18" i="3" s="1"/>
  <c r="G17" i="3"/>
  <c r="J17" i="3" s="1"/>
  <c r="G16" i="3"/>
  <c r="I16" i="3" s="1"/>
  <c r="G15" i="3"/>
  <c r="J15" i="3" s="1"/>
  <c r="G14" i="3"/>
  <c r="I14" i="3" s="1"/>
  <c r="G13" i="3"/>
  <c r="I13" i="3" s="1"/>
  <c r="G21" i="2"/>
  <c r="N21" i="2" s="1"/>
  <c r="N27" i="2"/>
  <c r="N26" i="2"/>
  <c r="N25" i="2"/>
  <c r="N24" i="2"/>
  <c r="N23" i="2"/>
  <c r="N22" i="2"/>
  <c r="N20" i="2"/>
  <c r="N19" i="2"/>
  <c r="N18" i="2"/>
  <c r="N17" i="2"/>
  <c r="N16" i="2"/>
  <c r="N15" i="2"/>
  <c r="N14" i="2"/>
  <c r="N13" i="2"/>
  <c r="L27" i="2"/>
  <c r="L26" i="2"/>
  <c r="L25" i="2"/>
  <c r="L24" i="2"/>
  <c r="L23" i="2"/>
  <c r="L22" i="2"/>
  <c r="L21" i="2"/>
  <c r="M27" i="2"/>
  <c r="M26" i="2"/>
  <c r="M25" i="2"/>
  <c r="M24" i="2"/>
  <c r="M23" i="2"/>
  <c r="M22" i="2"/>
  <c r="M21" i="2"/>
  <c r="M20" i="2"/>
  <c r="M18" i="2"/>
  <c r="M16" i="2"/>
  <c r="M14" i="2"/>
  <c r="M13" i="2"/>
  <c r="L19" i="2"/>
  <c r="L17" i="2"/>
  <c r="L15" i="2"/>
  <c r="G20" i="2"/>
  <c r="L20" i="2" s="1"/>
  <c r="G19" i="2"/>
  <c r="M19" i="2" s="1"/>
  <c r="G18" i="2"/>
  <c r="L18" i="2" s="1"/>
  <c r="G17" i="2"/>
  <c r="M17" i="2" s="1"/>
  <c r="G16" i="2"/>
  <c r="L16" i="2" s="1"/>
  <c r="G15" i="2"/>
  <c r="M15" i="2" s="1"/>
  <c r="G14" i="2"/>
  <c r="L14" i="2" s="1"/>
  <c r="G13" i="2"/>
  <c r="L13" i="2" s="1"/>
  <c r="C35" i="4" l="1"/>
  <c r="E35" i="4" s="1"/>
  <c r="B35" i="4"/>
  <c r="C37" i="4"/>
  <c r="G10" i="5" s="1"/>
  <c r="B36" i="4"/>
  <c r="C10" i="5" s="1"/>
  <c r="O6" i="9"/>
  <c r="P8" i="9"/>
  <c r="N7" i="9"/>
  <c r="N8" i="9"/>
  <c r="O8" i="9"/>
  <c r="B10" i="5"/>
  <c r="E10" i="5"/>
  <c r="H10" i="5" s="1"/>
  <c r="Q8" i="5"/>
  <c r="T8" i="5" s="1"/>
  <c r="C36" i="3"/>
  <c r="E36" i="3" s="1"/>
  <c r="N6" i="9"/>
  <c r="Q10" i="5"/>
  <c r="T10" i="5" s="1"/>
  <c r="O7" i="9"/>
  <c r="P8" i="5"/>
  <c r="S8" i="5" s="1"/>
  <c r="C36" i="4"/>
  <c r="E36" i="4" s="1"/>
  <c r="E38" i="8"/>
  <c r="P10" i="5"/>
  <c r="S10" i="5" s="1"/>
  <c r="Q9" i="5"/>
  <c r="T9" i="5" s="1"/>
  <c r="B37" i="3"/>
  <c r="D9" i="5" s="1"/>
  <c r="B37" i="4"/>
  <c r="D10" i="5" s="1"/>
  <c r="P9" i="5"/>
  <c r="S9" i="5" s="1"/>
  <c r="B38" i="8"/>
  <c r="B38" i="7"/>
  <c r="E38" i="6"/>
  <c r="B38" i="6"/>
  <c r="B36" i="3"/>
  <c r="C9" i="5" s="1"/>
  <c r="C37" i="3"/>
  <c r="G9" i="5" s="1"/>
  <c r="B35" i="3"/>
  <c r="B9" i="5" s="1"/>
  <c r="C35" i="3"/>
  <c r="E35" i="3" s="1"/>
  <c r="C37" i="2"/>
  <c r="G8" i="5" s="1"/>
  <c r="B37" i="2"/>
  <c r="D8" i="5" s="1"/>
  <c r="B35" i="2"/>
  <c r="B8" i="5" s="1"/>
  <c r="C36" i="2"/>
  <c r="E36" i="2" s="1"/>
  <c r="B36" i="2"/>
  <c r="C8" i="5" s="1"/>
  <c r="C35" i="2"/>
  <c r="E35" i="2" s="1"/>
  <c r="D8" i="9" l="1"/>
  <c r="H19" i="9" s="1"/>
  <c r="O9" i="9"/>
  <c r="U9" i="5"/>
  <c r="U10" i="5"/>
  <c r="E38" i="4"/>
  <c r="F10" i="5"/>
  <c r="R7" i="9"/>
  <c r="S7" i="9" s="1"/>
  <c r="P7" i="9"/>
  <c r="P6" i="9"/>
  <c r="E8" i="5"/>
  <c r="H8" i="5" s="1"/>
  <c r="C8" i="9"/>
  <c r="B8" i="9"/>
  <c r="B7" i="9"/>
  <c r="C7" i="9"/>
  <c r="B6" i="9"/>
  <c r="C6" i="9"/>
  <c r="F9" i="5"/>
  <c r="I9" i="5" s="1"/>
  <c r="E38" i="7"/>
  <c r="B38" i="4"/>
  <c r="E38" i="3"/>
  <c r="E9" i="5"/>
  <c r="H9" i="5" s="1"/>
  <c r="B38" i="3"/>
  <c r="B38" i="2"/>
  <c r="F8" i="5"/>
  <c r="I8" i="5" s="1"/>
  <c r="E38" i="2"/>
  <c r="I10" i="5" l="1"/>
  <c r="J10" i="5" s="1"/>
  <c r="C9" i="9"/>
  <c r="D7" i="9"/>
  <c r="H18" i="9" s="1"/>
  <c r="R6" i="9"/>
  <c r="S6" i="9" s="1"/>
  <c r="U8" i="5"/>
  <c r="R9" i="9" s="1"/>
  <c r="S9" i="9" s="1"/>
  <c r="D6" i="9"/>
  <c r="H17" i="9" s="1"/>
  <c r="J9" i="5"/>
  <c r="F7" i="9"/>
  <c r="G7" i="9" s="1"/>
  <c r="F6" i="9"/>
  <c r="G6" i="9" s="1"/>
  <c r="I18" i="9" l="1"/>
  <c r="J18" i="9"/>
  <c r="J17" i="9"/>
  <c r="I17" i="9"/>
  <c r="J8" i="5"/>
  <c r="F9" i="9" s="1"/>
  <c r="G9" i="9" s="1"/>
  <c r="J20" i="9" l="1"/>
  <c r="I20" i="9"/>
</calcChain>
</file>

<file path=xl/sharedStrings.xml><?xml version="1.0" encoding="utf-8"?>
<sst xmlns="http://schemas.openxmlformats.org/spreadsheetml/2006/main" count="481" uniqueCount="96">
  <si>
    <t>Address</t>
  </si>
  <si>
    <t>Street Name</t>
  </si>
  <si>
    <t>City</t>
  </si>
  <si>
    <t>State</t>
  </si>
  <si>
    <t>Zip Code</t>
  </si>
  <si>
    <t>Apt No.</t>
  </si>
  <si>
    <t>Street No.</t>
  </si>
  <si>
    <t>Room/Location</t>
  </si>
  <si>
    <t>Calculation Columns</t>
  </si>
  <si>
    <t>Type</t>
  </si>
  <si>
    <t>Length (inches)</t>
  </si>
  <si>
    <t>Width (inches)</t>
  </si>
  <si>
    <t>Sample No</t>
  </si>
  <si>
    <t>Lead (µg)</t>
  </si>
  <si>
    <t>Date of Dust Sampling</t>
  </si>
  <si>
    <t>(mm/dd/yy)</t>
  </si>
  <si>
    <t xml:space="preserve">Code for type:  F=Floor, S= Window Sill, T=Window Trough (well) </t>
  </si>
  <si>
    <t>kitchen</t>
  </si>
  <si>
    <t>bedroom of the youngest child</t>
  </si>
  <si>
    <t>entryway</t>
  </si>
  <si>
    <t>F</t>
  </si>
  <si>
    <t>S</t>
  </si>
  <si>
    <t>principal play area or living room</t>
  </si>
  <si>
    <t>bedroom of the 2nd youngest child</t>
  </si>
  <si>
    <t>Main St</t>
  </si>
  <si>
    <t>Thurmont</t>
  </si>
  <si>
    <t>MD</t>
  </si>
  <si>
    <t>Floor</t>
  </si>
  <si>
    <t>Trough</t>
  </si>
  <si>
    <t>Sill</t>
  </si>
  <si>
    <t>T</t>
  </si>
  <si>
    <t>Total</t>
  </si>
  <si>
    <t>None</t>
  </si>
  <si>
    <t>Loading (µg/ft2)*</t>
  </si>
  <si>
    <t>Sample Dimensions</t>
  </si>
  <si>
    <t>112-E-F</t>
  </si>
  <si>
    <t>112-P-F</t>
  </si>
  <si>
    <t>112-P-S</t>
  </si>
  <si>
    <t>112-K-F</t>
  </si>
  <si>
    <t>112-K-S</t>
  </si>
  <si>
    <t>112-BR1-F</t>
  </si>
  <si>
    <t>112-BR1-S</t>
  </si>
  <si>
    <t>112-BR2-F</t>
  </si>
  <si>
    <t>112-BR2-T</t>
  </si>
  <si>
    <t>* Loading will be calculated if sample dimensions and lead are entered</t>
  </si>
  <si>
    <t>Pine</t>
  </si>
  <si>
    <t>130-E-F</t>
  </si>
  <si>
    <t>130-P-F</t>
  </si>
  <si>
    <t>130-P-S</t>
  </si>
  <si>
    <t>130-K-F</t>
  </si>
  <si>
    <t>130-K-S</t>
  </si>
  <si>
    <t>130-BR1-F</t>
  </si>
  <si>
    <t>130-BR1-S</t>
  </si>
  <si>
    <t>130-BR2-T</t>
  </si>
  <si>
    <t>west</t>
  </si>
  <si>
    <t>B</t>
  </si>
  <si>
    <t>12-E-F</t>
  </si>
  <si>
    <t>12-P-F</t>
  </si>
  <si>
    <t>12-P-S</t>
  </si>
  <si>
    <t>12-K-F</t>
  </si>
  <si>
    <t>12-K-S</t>
  </si>
  <si>
    <t>12-BR1-F</t>
  </si>
  <si>
    <t>12-BR1-S</t>
  </si>
  <si>
    <t>12-K-T</t>
  </si>
  <si>
    <t>Window Sill</t>
  </si>
  <si>
    <t>Window Trough</t>
  </si>
  <si>
    <t>Floor or Window Sill</t>
  </si>
  <si>
    <t>unit</t>
  </si>
  <si>
    <t>Surface Type</t>
  </si>
  <si>
    <t>Number of samples</t>
  </si>
  <si>
    <t>Average Dust Lead Loading</t>
  </si>
  <si>
    <t>Hazard Standard</t>
  </si>
  <si>
    <t xml:space="preserve">Average dust lead loading ≥ standard (yes/no) </t>
  </si>
  <si>
    <t>Window sill</t>
  </si>
  <si>
    <t>Table 1: Dust Sampling Summary for Each Unit and Time Period Considered</t>
  </si>
  <si>
    <t xml:space="preserve">Number of Units </t>
  </si>
  <si>
    <t>Units with average dust lead loading ≥ hazard standard</t>
  </si>
  <si>
    <t>count</t>
  </si>
  <si>
    <r>
      <t xml:space="preserve">Number of Samples </t>
    </r>
    <r>
      <rPr>
        <i/>
        <sz val="10"/>
        <color rgb="FF000000"/>
        <rFont val="Arial"/>
        <family val="2"/>
      </rPr>
      <t>(From Table 1, column 2: Sum across all units)</t>
    </r>
  </si>
  <si>
    <r>
      <t xml:space="preserve">Geometric Mean Dust Lead Loading </t>
    </r>
    <r>
      <rPr>
        <i/>
        <sz val="10"/>
        <color rgb="FF000000"/>
        <rFont val="Arial"/>
        <family val="2"/>
      </rPr>
      <t>(From Table 1, column 3: GM</t>
    </r>
    <r>
      <rPr>
        <i/>
        <vertAlign val="superscript"/>
        <sz val="10"/>
        <color rgb="FF000000"/>
        <rFont val="Arial"/>
        <family val="2"/>
      </rPr>
      <t>A</t>
    </r>
    <r>
      <rPr>
        <i/>
        <sz val="10"/>
        <color rgb="FF000000"/>
        <rFont val="Arial"/>
        <family val="2"/>
      </rPr>
      <t xml:space="preserve"> across all units)</t>
    </r>
  </si>
  <si>
    <r>
      <t xml:space="preserve">Number of Units </t>
    </r>
    <r>
      <rPr>
        <i/>
        <sz val="10"/>
        <color rgb="FF000000"/>
        <rFont val="Arial"/>
        <family val="2"/>
      </rPr>
      <t>(From Table 1, column 5: Count the number of “Yes” across all units)</t>
    </r>
  </si>
  <si>
    <r>
      <t xml:space="preserve">Percent of Units </t>
    </r>
    <r>
      <rPr>
        <i/>
        <sz val="10"/>
        <color rgb="FF000000"/>
        <rFont val="Arial"/>
        <family val="2"/>
      </rPr>
      <t>(From Table 1, column 5: Percent of “Yes” across all units)</t>
    </r>
  </si>
  <si>
    <t>Baseline</t>
  </si>
  <si>
    <t>Fail</t>
  </si>
  <si>
    <t>Post</t>
  </si>
  <si>
    <t>Data Copied from: “Unit 1 baseline” “Unit 1 post” “Unit 2 baseline” “Unit 2 post” “Unit 3 baseline” “Unit 3 post”</t>
  </si>
  <si>
    <t xml:space="preserve">Table 2: Dust Sampling Summary for Baseline </t>
  </si>
  <si>
    <t>Table 2: Dust Sampling Summary for Post-Remediation</t>
  </si>
  <si>
    <t>Percent Change in GM</t>
  </si>
  <si>
    <t>Average</t>
  </si>
  <si>
    <t>Do not delete</t>
  </si>
  <si>
    <t>10 µg/ft2</t>
  </si>
  <si>
    <t>100 µg/ft2</t>
  </si>
  <si>
    <t>Change in % Fail</t>
  </si>
  <si>
    <t>Relative Percent Change in % Fail</t>
  </si>
  <si>
    <r>
      <t xml:space="preserve">Appendix C.3: Dust Sample Collection </t>
    </r>
    <r>
      <rPr>
        <b/>
        <sz val="9"/>
        <color rgb="FF6B4B1E"/>
        <rFont val="Arial"/>
        <family val="2"/>
      </rPr>
      <t>(2020 rev)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</si>
</sst>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dd/yy;@"/>
    <numFmt numFmtId="166" formatCode="_(* #,##0_);_(* \(#,##0\);_(* &quot;-&quot;??_);_(@_)"/>
  </numFmts>
  <fonts count="20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6B4B1E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4"/>
      <color rgb="FF6B4B1E"/>
      <name val="Arial"/>
      <family val="2"/>
    </font>
    <font>
      <b/>
      <sz val="11"/>
      <color rgb="FF6B4B1E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6B4B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B4B1E"/>
        <bgColor indexed="64"/>
      </patternFill>
    </fill>
    <fill>
      <patternFill patternType="solid">
        <fgColor rgb="FFF7EE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5" fillId="0" borderId="0" xfId="0" applyFont="1"/>
    <xf numFmtId="0" fontId="0" fillId="0" borderId="0" xfId="0" applyFont="1"/>
    <xf numFmtId="0" fontId="2" fillId="0" borderId="1" xfId="0" applyFont="1" applyBorder="1" applyAlignment="1">
      <alignment vertical="top" wrapText="1"/>
    </xf>
    <xf numFmtId="0" fontId="6" fillId="0" borderId="0" xfId="0" applyFont="1"/>
    <xf numFmtId="1" fontId="6" fillId="0" borderId="0" xfId="0" applyNumberFormat="1" applyFont="1"/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166" fontId="0" fillId="0" borderId="1" xfId="1" applyNumberFormat="1" applyFont="1" applyBorder="1"/>
    <xf numFmtId="9" fontId="0" fillId="0" borderId="1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0" fontId="9" fillId="0" borderId="0" xfId="0" applyFont="1"/>
    <xf numFmtId="1" fontId="9" fillId="0" borderId="0" xfId="0" applyNumberFormat="1" applyFont="1"/>
    <xf numFmtId="0" fontId="10" fillId="0" borderId="0" xfId="0" applyFont="1"/>
    <xf numFmtId="1" fontId="10" fillId="0" borderId="0" xfId="0" applyNumberFormat="1" applyFont="1"/>
    <xf numFmtId="0" fontId="10" fillId="0" borderId="0" xfId="0" applyFont="1" applyFill="1"/>
    <xf numFmtId="1" fontId="10" fillId="0" borderId="0" xfId="0" applyNumberFormat="1" applyFont="1" applyFill="1"/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11" fillId="0" borderId="0" xfId="0" applyFont="1"/>
    <xf numFmtId="0" fontId="12" fillId="2" borderId="7" xfId="0" applyFont="1" applyFill="1" applyBorder="1"/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1" fontId="12" fillId="2" borderId="7" xfId="0" applyNumberFormat="1" applyFont="1" applyFill="1" applyBorder="1"/>
    <xf numFmtId="164" fontId="12" fillId="2" borderId="6" xfId="0" applyNumberFormat="1" applyFont="1" applyFill="1" applyBorder="1"/>
    <xf numFmtId="0" fontId="13" fillId="2" borderId="4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1" fontId="13" fillId="2" borderId="4" xfId="0" applyNumberFormat="1" applyFont="1" applyFill="1" applyBorder="1" applyAlignment="1">
      <alignment wrapText="1"/>
    </xf>
    <xf numFmtId="164" fontId="13" fillId="2" borderId="2" xfId="0" applyNumberFormat="1" applyFont="1" applyFill="1" applyBorder="1" applyAlignment="1">
      <alignment wrapText="1"/>
    </xf>
    <xf numFmtId="0" fontId="13" fillId="2" borderId="1" xfId="0" applyFont="1" applyFill="1" applyBorder="1"/>
    <xf numFmtId="1" fontId="13" fillId="2" borderId="1" xfId="0" applyNumberFormat="1" applyFont="1" applyFill="1" applyBorder="1"/>
    <xf numFmtId="164" fontId="13" fillId="2" borderId="1" xfId="0" applyNumberFormat="1" applyFont="1" applyFill="1" applyBorder="1"/>
    <xf numFmtId="0" fontId="14" fillId="2" borderId="1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3" borderId="2" xfId="0" applyFont="1" applyFill="1" applyBorder="1"/>
    <xf numFmtId="1" fontId="2" fillId="3" borderId="2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5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9" fontId="0" fillId="2" borderId="1" xfId="0" applyNumberFormat="1" applyFont="1" applyFill="1" applyBorder="1" applyAlignment="1">
      <alignment vertical="top" wrapText="1"/>
    </xf>
    <xf numFmtId="0" fontId="0" fillId="2" borderId="1" xfId="0" applyFill="1" applyBorder="1"/>
    <xf numFmtId="9" fontId="0" fillId="2" borderId="1" xfId="0" applyNumberFormat="1" applyFill="1" applyBorder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8" fillId="0" borderId="0" xfId="0" applyFont="1" applyFill="1"/>
    <xf numFmtId="0" fontId="18" fillId="0" borderId="0" xfId="0" applyFont="1"/>
    <xf numFmtId="0" fontId="13" fillId="2" borderId="3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0" fillId="0" borderId="1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7EEE1"/>
      <color rgb="FF6B4B1E"/>
      <color rgb="FFF3E7D5"/>
      <color rgb="FFF0E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workbookViewId="0">
      <selection activeCell="B6" sqref="B6"/>
    </sheetView>
  </sheetViews>
  <sheetFormatPr defaultRowHeight="12.75" x14ac:dyDescent="0.2"/>
  <cols>
    <col min="1" max="1" width="38.7109375" customWidth="1"/>
    <col min="2" max="2" width="14.28515625" customWidth="1"/>
    <col min="3" max="3" width="14.140625" bestFit="1" customWidth="1"/>
    <col min="4" max="4" width="15.140625" customWidth="1"/>
    <col min="5" max="5" width="13.42578125" customWidth="1"/>
    <col min="6" max="6" width="10.28515625" style="8" customWidth="1"/>
    <col min="7" max="7" width="12.140625" style="7" bestFit="1" customWidth="1"/>
  </cols>
  <sheetData>
    <row r="1" spans="1:14" ht="15.75" x14ac:dyDescent="0.25">
      <c r="A1" s="34" t="s">
        <v>95</v>
      </c>
      <c r="B1" s="2"/>
      <c r="C1" s="2"/>
      <c r="D1" s="2"/>
      <c r="E1" s="2"/>
      <c r="F1" s="6"/>
      <c r="G1" s="5"/>
    </row>
    <row r="2" spans="1:14" ht="15" x14ac:dyDescent="0.2">
      <c r="A2" s="2"/>
      <c r="B2" s="2"/>
      <c r="C2" s="2"/>
      <c r="D2" s="2"/>
      <c r="E2" s="2"/>
      <c r="F2" s="6"/>
      <c r="G2" s="5"/>
    </row>
    <row r="3" spans="1:14" s="3" customFormat="1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</row>
    <row r="4" spans="1:14" ht="15" customHeight="1" x14ac:dyDescent="0.2">
      <c r="A4" s="49"/>
      <c r="B4" s="50">
        <v>122</v>
      </c>
      <c r="C4" s="50" t="s">
        <v>24</v>
      </c>
      <c r="D4" s="50">
        <v>2</v>
      </c>
      <c r="E4" s="50" t="s">
        <v>25</v>
      </c>
      <c r="F4" s="51" t="s">
        <v>26</v>
      </c>
      <c r="G4" s="51">
        <v>21788</v>
      </c>
    </row>
    <row r="6" spans="1:14" ht="15.75" x14ac:dyDescent="0.25">
      <c r="A6" s="46" t="s">
        <v>14</v>
      </c>
      <c r="B6" s="52">
        <v>43501</v>
      </c>
    </row>
    <row r="7" spans="1:14" ht="15" x14ac:dyDescent="0.2">
      <c r="A7" s="2"/>
      <c r="B7" s="2" t="s">
        <v>15</v>
      </c>
    </row>
    <row r="8" spans="1:14" ht="15" x14ac:dyDescent="0.2">
      <c r="A8" s="2"/>
      <c r="B8" s="2"/>
    </row>
    <row r="9" spans="1:14" ht="15" x14ac:dyDescent="0.2">
      <c r="B9" s="2"/>
    </row>
    <row r="10" spans="1:14" ht="15.75" x14ac:dyDescent="0.25">
      <c r="A10" s="1" t="s">
        <v>16</v>
      </c>
      <c r="L10" s="69" t="s">
        <v>8</v>
      </c>
    </row>
    <row r="11" spans="1:14" ht="15.75" x14ac:dyDescent="0.25">
      <c r="A11" s="35"/>
      <c r="B11" s="36"/>
      <c r="C11" s="81" t="s">
        <v>34</v>
      </c>
      <c r="D11" s="82"/>
      <c r="E11" s="37"/>
      <c r="F11" s="38"/>
      <c r="G11" s="39"/>
      <c r="L11" s="69" t="s">
        <v>90</v>
      </c>
    </row>
    <row r="12" spans="1:14" s="4" customFormat="1" ht="34.5" customHeight="1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L12" s="70" t="s">
        <v>27</v>
      </c>
      <c r="M12" s="70" t="s">
        <v>29</v>
      </c>
      <c r="N12" s="70" t="s">
        <v>28</v>
      </c>
    </row>
    <row r="13" spans="1:14" s="2" customFormat="1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35</v>
      </c>
      <c r="F13" s="54">
        <v>5</v>
      </c>
      <c r="G13" s="55">
        <f>+F13/(C13*D13/144)</f>
        <v>5</v>
      </c>
      <c r="L13" s="71">
        <f>IF(B13="F",G13,"")</f>
        <v>5</v>
      </c>
      <c r="M13" s="71" t="str">
        <f>IF(B13="S",G13,"")</f>
        <v/>
      </c>
      <c r="N13" s="71" t="str">
        <f>IF(B13="T",G13,"")</f>
        <v/>
      </c>
    </row>
    <row r="14" spans="1:14" s="2" customFormat="1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36</v>
      </c>
      <c r="F14" s="51">
        <v>2</v>
      </c>
      <c r="G14" s="56">
        <f t="shared" ref="G14:G21" si="0">+F14/(C14*D14/144)</f>
        <v>2</v>
      </c>
      <c r="L14" s="71">
        <f t="shared" ref="L14:L27" si="1">IF(B14="F",G14,"")</f>
        <v>2</v>
      </c>
      <c r="M14" s="71" t="str">
        <f t="shared" ref="M14:M27" si="2">IF(B14="S",G14,"")</f>
        <v/>
      </c>
      <c r="N14" s="71" t="str">
        <f t="shared" ref="N14:N27" si="3">IF(B14="T",G14,"")</f>
        <v/>
      </c>
    </row>
    <row r="15" spans="1:14" s="2" customFormat="1" ht="15" x14ac:dyDescent="0.2">
      <c r="A15" s="50" t="s">
        <v>22</v>
      </c>
      <c r="B15" s="50" t="s">
        <v>21</v>
      </c>
      <c r="C15" s="50">
        <v>3</v>
      </c>
      <c r="D15" s="50">
        <v>18</v>
      </c>
      <c r="E15" s="50" t="s">
        <v>37</v>
      </c>
      <c r="F15" s="51">
        <v>100</v>
      </c>
      <c r="G15" s="56">
        <f t="shared" si="0"/>
        <v>266.66666666666669</v>
      </c>
      <c r="L15" s="71" t="str">
        <f t="shared" si="1"/>
        <v/>
      </c>
      <c r="M15" s="71">
        <f t="shared" si="2"/>
        <v>266.66666666666669</v>
      </c>
      <c r="N15" s="71" t="str">
        <f t="shared" si="3"/>
        <v/>
      </c>
    </row>
    <row r="16" spans="1:14" s="2" customFormat="1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38</v>
      </c>
      <c r="F16" s="51">
        <v>6</v>
      </c>
      <c r="G16" s="56">
        <f t="shared" si="0"/>
        <v>6</v>
      </c>
      <c r="L16" s="71">
        <f t="shared" si="1"/>
        <v>6</v>
      </c>
      <c r="M16" s="71" t="str">
        <f t="shared" si="2"/>
        <v/>
      </c>
      <c r="N16" s="71" t="str">
        <f t="shared" si="3"/>
        <v/>
      </c>
    </row>
    <row r="17" spans="1:14" s="2" customFormat="1" ht="15" x14ac:dyDescent="0.2">
      <c r="A17" s="50" t="s">
        <v>17</v>
      </c>
      <c r="B17" s="50" t="s">
        <v>21</v>
      </c>
      <c r="C17" s="50">
        <v>4</v>
      </c>
      <c r="D17" s="50">
        <v>18</v>
      </c>
      <c r="E17" s="50" t="s">
        <v>39</v>
      </c>
      <c r="F17" s="51">
        <v>129</v>
      </c>
      <c r="G17" s="56">
        <f t="shared" si="0"/>
        <v>258</v>
      </c>
      <c r="L17" s="71" t="str">
        <f t="shared" si="1"/>
        <v/>
      </c>
      <c r="M17" s="71">
        <f t="shared" si="2"/>
        <v>258</v>
      </c>
      <c r="N17" s="71" t="str">
        <f t="shared" si="3"/>
        <v/>
      </c>
    </row>
    <row r="18" spans="1:14" s="2" customFormat="1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40</v>
      </c>
      <c r="F18" s="51">
        <v>9</v>
      </c>
      <c r="G18" s="56">
        <f t="shared" si="0"/>
        <v>9</v>
      </c>
      <c r="L18" s="71">
        <f t="shared" si="1"/>
        <v>9</v>
      </c>
      <c r="M18" s="71" t="str">
        <f t="shared" si="2"/>
        <v/>
      </c>
      <c r="N18" s="71" t="str">
        <f t="shared" si="3"/>
        <v/>
      </c>
    </row>
    <row r="19" spans="1:14" s="2" customFormat="1" ht="15" x14ac:dyDescent="0.2">
      <c r="A19" s="50" t="s">
        <v>18</v>
      </c>
      <c r="B19" s="50" t="s">
        <v>21</v>
      </c>
      <c r="C19" s="50">
        <v>2</v>
      </c>
      <c r="D19" s="50">
        <v>20</v>
      </c>
      <c r="E19" s="50" t="s">
        <v>41</v>
      </c>
      <c r="F19" s="51">
        <v>78</v>
      </c>
      <c r="G19" s="56">
        <f t="shared" si="0"/>
        <v>280.8</v>
      </c>
      <c r="L19" s="71" t="str">
        <f t="shared" si="1"/>
        <v/>
      </c>
      <c r="M19" s="71">
        <f t="shared" si="2"/>
        <v>280.8</v>
      </c>
      <c r="N19" s="71" t="str">
        <f t="shared" si="3"/>
        <v/>
      </c>
    </row>
    <row r="20" spans="1:14" s="2" customFormat="1" ht="15" x14ac:dyDescent="0.2">
      <c r="A20" s="50" t="s">
        <v>23</v>
      </c>
      <c r="B20" s="50" t="s">
        <v>20</v>
      </c>
      <c r="C20" s="50">
        <v>12</v>
      </c>
      <c r="D20" s="50">
        <v>12</v>
      </c>
      <c r="E20" s="50" t="s">
        <v>42</v>
      </c>
      <c r="F20" s="51">
        <v>12</v>
      </c>
      <c r="G20" s="56">
        <f t="shared" si="0"/>
        <v>12</v>
      </c>
      <c r="L20" s="71">
        <f t="shared" si="1"/>
        <v>12</v>
      </c>
      <c r="M20" s="71" t="str">
        <f t="shared" si="2"/>
        <v/>
      </c>
      <c r="N20" s="71" t="str">
        <f t="shared" si="3"/>
        <v/>
      </c>
    </row>
    <row r="21" spans="1:14" s="2" customFormat="1" ht="15" x14ac:dyDescent="0.2">
      <c r="A21" s="50" t="s">
        <v>23</v>
      </c>
      <c r="B21" s="50" t="s">
        <v>30</v>
      </c>
      <c r="C21" s="50">
        <v>2</v>
      </c>
      <c r="D21" s="50">
        <v>29</v>
      </c>
      <c r="E21" s="50" t="s">
        <v>43</v>
      </c>
      <c r="F21" s="51">
        <v>10000</v>
      </c>
      <c r="G21" s="56">
        <f t="shared" si="0"/>
        <v>24827.586206896551</v>
      </c>
      <c r="L21" s="71" t="str">
        <f t="shared" si="1"/>
        <v/>
      </c>
      <c r="M21" s="71" t="str">
        <f t="shared" si="2"/>
        <v/>
      </c>
      <c r="N21" s="71">
        <f t="shared" si="3"/>
        <v>24827.586206896551</v>
      </c>
    </row>
    <row r="22" spans="1:14" ht="15" x14ac:dyDescent="0.2">
      <c r="A22" s="57"/>
      <c r="B22" s="57"/>
      <c r="C22" s="57"/>
      <c r="D22" s="57"/>
      <c r="E22" s="57"/>
      <c r="F22" s="58"/>
      <c r="G22" s="59"/>
      <c r="L22" s="71" t="str">
        <f t="shared" si="1"/>
        <v/>
      </c>
      <c r="M22" s="71" t="str">
        <f t="shared" si="2"/>
        <v/>
      </c>
      <c r="N22" s="71" t="str">
        <f t="shared" si="3"/>
        <v/>
      </c>
    </row>
    <row r="23" spans="1:14" ht="15" x14ac:dyDescent="0.2">
      <c r="A23" s="57"/>
      <c r="B23" s="57"/>
      <c r="C23" s="57"/>
      <c r="D23" s="57"/>
      <c r="E23" s="57"/>
      <c r="F23" s="58"/>
      <c r="G23" s="59"/>
      <c r="L23" s="2" t="str">
        <f t="shared" si="1"/>
        <v/>
      </c>
      <c r="M23" s="2" t="str">
        <f t="shared" si="2"/>
        <v/>
      </c>
      <c r="N23" s="2" t="str">
        <f t="shared" si="3"/>
        <v/>
      </c>
    </row>
    <row r="24" spans="1:14" ht="15" x14ac:dyDescent="0.2">
      <c r="A24" s="57"/>
      <c r="B24" s="57"/>
      <c r="C24" s="57"/>
      <c r="D24" s="57"/>
      <c r="E24" s="57"/>
      <c r="F24" s="58"/>
      <c r="G24" s="59"/>
      <c r="L24" s="2" t="str">
        <f t="shared" si="1"/>
        <v/>
      </c>
      <c r="M24" s="2" t="str">
        <f t="shared" si="2"/>
        <v/>
      </c>
      <c r="N24" s="2" t="str">
        <f t="shared" si="3"/>
        <v/>
      </c>
    </row>
    <row r="25" spans="1:14" ht="15" x14ac:dyDescent="0.2">
      <c r="A25" s="57"/>
      <c r="B25" s="57"/>
      <c r="C25" s="57"/>
      <c r="D25" s="57"/>
      <c r="E25" s="57"/>
      <c r="F25" s="58"/>
      <c r="G25" s="59"/>
      <c r="L25" s="2" t="str">
        <f t="shared" si="1"/>
        <v/>
      </c>
      <c r="M25" s="2" t="str">
        <f t="shared" si="2"/>
        <v/>
      </c>
      <c r="N25" s="2" t="str">
        <f t="shared" si="3"/>
        <v/>
      </c>
    </row>
    <row r="26" spans="1:14" ht="15" x14ac:dyDescent="0.2">
      <c r="A26" s="57"/>
      <c r="B26" s="57"/>
      <c r="C26" s="57"/>
      <c r="D26" s="57"/>
      <c r="E26" s="57"/>
      <c r="F26" s="58"/>
      <c r="G26" s="59"/>
      <c r="L26" s="2" t="str">
        <f t="shared" si="1"/>
        <v/>
      </c>
      <c r="M26" s="2" t="str">
        <f t="shared" si="2"/>
        <v/>
      </c>
      <c r="N26" s="2" t="str">
        <f t="shared" si="3"/>
        <v/>
      </c>
    </row>
    <row r="27" spans="1:14" ht="15" x14ac:dyDescent="0.2">
      <c r="A27" s="57"/>
      <c r="B27" s="57"/>
      <c r="C27" s="57"/>
      <c r="D27" s="57"/>
      <c r="E27" s="57"/>
      <c r="F27" s="58"/>
      <c r="G27" s="59"/>
      <c r="L27" s="2" t="str">
        <f t="shared" si="1"/>
        <v/>
      </c>
      <c r="M27" s="2" t="str">
        <f t="shared" si="2"/>
        <v/>
      </c>
      <c r="N27" s="2" t="str">
        <f t="shared" si="3"/>
        <v/>
      </c>
    </row>
    <row r="28" spans="1:14" ht="15" x14ac:dyDescent="0.2">
      <c r="A28" s="2" t="s">
        <v>44</v>
      </c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75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COUNT(L13:L27)</f>
        <v>5</v>
      </c>
      <c r="C35" s="11">
        <f>AVERAGE(L13:L27)</f>
        <v>6.8</v>
      </c>
      <c r="D35" s="14" t="s">
        <v>91</v>
      </c>
      <c r="E35" s="10" t="str">
        <f>IF(C35&gt;=10,"Yes","No")</f>
        <v>No</v>
      </c>
    </row>
    <row r="36" spans="1:5" ht="15" x14ac:dyDescent="0.2">
      <c r="A36" s="14" t="s">
        <v>73</v>
      </c>
      <c r="B36" s="10">
        <f>COUNT(M13:M27)</f>
        <v>3</v>
      </c>
      <c r="C36" s="11">
        <f>AVERAGE(M13:M27)</f>
        <v>268.48888888888888</v>
      </c>
      <c r="D36" s="14" t="s">
        <v>92</v>
      </c>
      <c r="E36" s="10" t="str">
        <f>IF(C36&gt;=100,"Yes","No")</f>
        <v>Yes</v>
      </c>
    </row>
    <row r="37" spans="1:5" ht="15" x14ac:dyDescent="0.2">
      <c r="A37" s="14" t="s">
        <v>65</v>
      </c>
      <c r="B37" s="10">
        <f>COUNT(N13:N27)</f>
        <v>1</v>
      </c>
      <c r="C37" s="11">
        <f>AVERAGE(N13:N27)</f>
        <v>24827.586206896551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9</v>
      </c>
      <c r="C38" s="60"/>
      <c r="D38" s="60"/>
      <c r="E38" s="10" t="str">
        <f>IF(OR(E35="Yes",E36="Yes"),"Yes","No")</f>
        <v>Yes</v>
      </c>
    </row>
    <row r="39" spans="1:5" x14ac:dyDescent="0.2">
      <c r="A39" s="13"/>
      <c r="B39" s="13"/>
      <c r="C39" s="13"/>
      <c r="D39" s="13"/>
      <c r="E39" s="13"/>
    </row>
  </sheetData>
  <mergeCells count="1">
    <mergeCell ref="C11:D11"/>
  </mergeCells>
  <dataValidations count="2">
    <dataValidation type="list" allowBlank="1" showDropDown="1" showInputMessage="1" showErrorMessage="1" error="Enter F, S or T_x000a_" sqref="B13:B27" xr:uid="{00000000-0002-0000-0000-000000000000}">
      <formula1>"F, S, T"</formula1>
    </dataValidation>
    <dataValidation type="decimal" operator="greaterThan" allowBlank="1" showInputMessage="1" showErrorMessage="1" error="Length and width must be greater than 0" sqref="C13:D27" xr:uid="{00000000-0002-0000-0000-000001000000}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B6" sqref="B6"/>
    </sheetView>
  </sheetViews>
  <sheetFormatPr defaultRowHeight="12.75" x14ac:dyDescent="0.2"/>
  <cols>
    <col min="1" max="1" width="39.7109375" customWidth="1"/>
    <col min="2" max="2" width="20.85546875" bestFit="1" customWidth="1"/>
    <col min="3" max="3" width="23.42578125" customWidth="1"/>
    <col min="4" max="4" width="12.85546875" customWidth="1"/>
    <col min="5" max="5" width="20.42578125" customWidth="1"/>
    <col min="6" max="8" width="39.7109375" customWidth="1"/>
    <col min="9" max="11" width="14.28515625" customWidth="1"/>
  </cols>
  <sheetData>
    <row r="1" spans="1:11" ht="15.75" x14ac:dyDescent="0.25">
      <c r="A1" s="34" t="s">
        <v>95</v>
      </c>
      <c r="B1" s="2"/>
      <c r="C1" s="2"/>
      <c r="D1" s="2"/>
      <c r="E1" s="2"/>
      <c r="F1" s="6"/>
      <c r="G1" s="5"/>
    </row>
    <row r="2" spans="1:11" ht="15" x14ac:dyDescent="0.2">
      <c r="A2" s="2"/>
      <c r="B2" s="2"/>
      <c r="C2" s="2"/>
      <c r="D2" s="2"/>
      <c r="E2" s="2"/>
      <c r="F2" s="6"/>
      <c r="G2" s="5"/>
    </row>
    <row r="3" spans="1:11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  <c r="I3" s="3"/>
      <c r="J3" s="3"/>
      <c r="K3" s="3"/>
    </row>
    <row r="4" spans="1:11" ht="15" x14ac:dyDescent="0.2">
      <c r="A4" s="49"/>
      <c r="B4" s="50">
        <v>130</v>
      </c>
      <c r="C4" s="50" t="s">
        <v>45</v>
      </c>
      <c r="D4" s="50">
        <v>301</v>
      </c>
      <c r="E4" s="50" t="s">
        <v>25</v>
      </c>
      <c r="F4" s="51" t="s">
        <v>26</v>
      </c>
      <c r="G4" s="51">
        <v>21788</v>
      </c>
    </row>
    <row r="5" spans="1:11" x14ac:dyDescent="0.2">
      <c r="F5" s="8"/>
      <c r="G5" s="7"/>
    </row>
    <row r="6" spans="1:11" ht="15.75" x14ac:dyDescent="0.25">
      <c r="A6" s="46" t="s">
        <v>14</v>
      </c>
      <c r="B6" s="52">
        <v>43502</v>
      </c>
      <c r="F6" s="8"/>
      <c r="G6" s="7"/>
    </row>
    <row r="7" spans="1:11" ht="15" x14ac:dyDescent="0.2">
      <c r="A7" s="2"/>
      <c r="B7" s="2" t="s">
        <v>15</v>
      </c>
      <c r="F7" s="8"/>
      <c r="G7" s="7"/>
    </row>
    <row r="8" spans="1:11" ht="15" x14ac:dyDescent="0.2">
      <c r="A8" s="2"/>
      <c r="B8" s="2"/>
      <c r="F8" s="8"/>
      <c r="G8" s="7"/>
    </row>
    <row r="9" spans="1:11" ht="15" x14ac:dyDescent="0.2">
      <c r="B9" s="2"/>
      <c r="F9" s="8"/>
      <c r="G9" s="7"/>
    </row>
    <row r="10" spans="1:11" ht="15.75" x14ac:dyDescent="0.25">
      <c r="A10" s="1" t="s">
        <v>16</v>
      </c>
      <c r="F10" s="8"/>
      <c r="G10" s="7"/>
      <c r="I10" s="69" t="s">
        <v>8</v>
      </c>
    </row>
    <row r="11" spans="1:11" ht="15.75" x14ac:dyDescent="0.25">
      <c r="A11" s="35"/>
      <c r="B11" s="36"/>
      <c r="C11" s="81" t="s">
        <v>34</v>
      </c>
      <c r="D11" s="82"/>
      <c r="E11" s="37"/>
      <c r="F11" s="38"/>
      <c r="G11" s="39"/>
      <c r="I11" s="69" t="s">
        <v>90</v>
      </c>
    </row>
    <row r="12" spans="1:11" ht="31.5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I12" s="9" t="s">
        <v>27</v>
      </c>
      <c r="J12" s="9" t="s">
        <v>29</v>
      </c>
      <c r="K12" s="9" t="s">
        <v>28</v>
      </c>
    </row>
    <row r="13" spans="1:11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46</v>
      </c>
      <c r="F13" s="54">
        <v>14</v>
      </c>
      <c r="G13" s="55">
        <f>+F13/(C13*D13/144)</f>
        <v>14</v>
      </c>
      <c r="I13" s="2">
        <f>IF(B13="F",G13,"")</f>
        <v>14</v>
      </c>
      <c r="J13" s="2" t="str">
        <f>IF(B13="S",G13,"")</f>
        <v/>
      </c>
      <c r="K13" s="2" t="str">
        <f>IF(B13="T",G13,"")</f>
        <v/>
      </c>
    </row>
    <row r="14" spans="1:11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47</v>
      </c>
      <c r="F14" s="51">
        <v>12</v>
      </c>
      <c r="G14" s="56">
        <f t="shared" ref="G14:G19" si="0">+F14/(C14*D14/144)</f>
        <v>12</v>
      </c>
      <c r="I14" s="2">
        <f t="shared" ref="I14:I27" si="1">IF(B14="F",G14,"")</f>
        <v>12</v>
      </c>
      <c r="J14" s="2" t="str">
        <f t="shared" ref="J14:J27" si="2">IF(B14="S",G14,"")</f>
        <v/>
      </c>
      <c r="K14" s="2" t="str">
        <f t="shared" ref="K14:K27" si="3">IF(B14="T",G14,"")</f>
        <v/>
      </c>
    </row>
    <row r="15" spans="1:11" ht="15" x14ac:dyDescent="0.2">
      <c r="A15" s="50" t="s">
        <v>22</v>
      </c>
      <c r="B15" s="50" t="s">
        <v>21</v>
      </c>
      <c r="C15" s="50">
        <v>3</v>
      </c>
      <c r="D15" s="50">
        <v>18</v>
      </c>
      <c r="E15" s="50" t="s">
        <v>48</v>
      </c>
      <c r="F15" s="51">
        <v>12</v>
      </c>
      <c r="G15" s="56">
        <f t="shared" si="0"/>
        <v>32</v>
      </c>
      <c r="I15" s="2" t="str">
        <f t="shared" si="1"/>
        <v/>
      </c>
      <c r="J15" s="2">
        <f t="shared" si="2"/>
        <v>32</v>
      </c>
      <c r="K15" s="2" t="str">
        <f t="shared" si="3"/>
        <v/>
      </c>
    </row>
    <row r="16" spans="1:11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49</v>
      </c>
      <c r="F16" s="51">
        <v>1</v>
      </c>
      <c r="G16" s="56">
        <f t="shared" si="0"/>
        <v>1</v>
      </c>
      <c r="I16" s="2">
        <f t="shared" si="1"/>
        <v>1</v>
      </c>
      <c r="J16" s="2" t="str">
        <f t="shared" si="2"/>
        <v/>
      </c>
      <c r="K16" s="2" t="str">
        <f t="shared" si="3"/>
        <v/>
      </c>
    </row>
    <row r="17" spans="1:11" ht="15" x14ac:dyDescent="0.2">
      <c r="A17" s="50" t="s">
        <v>17</v>
      </c>
      <c r="B17" s="50" t="s">
        <v>21</v>
      </c>
      <c r="C17" s="50">
        <v>4</v>
      </c>
      <c r="D17" s="50">
        <v>18</v>
      </c>
      <c r="E17" s="50" t="s">
        <v>50</v>
      </c>
      <c r="F17" s="51">
        <v>33</v>
      </c>
      <c r="G17" s="56">
        <f t="shared" si="0"/>
        <v>66</v>
      </c>
      <c r="I17" s="2" t="str">
        <f t="shared" si="1"/>
        <v/>
      </c>
      <c r="J17" s="2">
        <f t="shared" si="2"/>
        <v>66</v>
      </c>
      <c r="K17" s="2" t="str">
        <f t="shared" si="3"/>
        <v/>
      </c>
    </row>
    <row r="18" spans="1:11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51</v>
      </c>
      <c r="F18" s="51">
        <v>16</v>
      </c>
      <c r="G18" s="56">
        <f t="shared" si="0"/>
        <v>16</v>
      </c>
      <c r="I18" s="2">
        <f t="shared" si="1"/>
        <v>16</v>
      </c>
      <c r="J18" s="2" t="str">
        <f t="shared" si="2"/>
        <v/>
      </c>
      <c r="K18" s="2" t="str">
        <f t="shared" si="3"/>
        <v/>
      </c>
    </row>
    <row r="19" spans="1:11" ht="15" x14ac:dyDescent="0.2">
      <c r="A19" s="50" t="s">
        <v>18</v>
      </c>
      <c r="B19" s="50" t="s">
        <v>21</v>
      </c>
      <c r="C19" s="50">
        <v>2</v>
      </c>
      <c r="D19" s="50">
        <v>20</v>
      </c>
      <c r="E19" s="50" t="s">
        <v>52</v>
      </c>
      <c r="F19" s="51">
        <v>12</v>
      </c>
      <c r="G19" s="56">
        <f t="shared" si="0"/>
        <v>43.199999999999996</v>
      </c>
      <c r="I19" s="2" t="str">
        <f t="shared" si="1"/>
        <v/>
      </c>
      <c r="J19" s="2">
        <f t="shared" si="2"/>
        <v>43.199999999999996</v>
      </c>
      <c r="K19" s="2" t="str">
        <f t="shared" si="3"/>
        <v/>
      </c>
    </row>
    <row r="20" spans="1:11" ht="15" x14ac:dyDescent="0.2">
      <c r="A20" s="50" t="s">
        <v>23</v>
      </c>
      <c r="B20" s="50" t="s">
        <v>30</v>
      </c>
      <c r="C20" s="50">
        <v>2</v>
      </c>
      <c r="D20" s="50">
        <v>29</v>
      </c>
      <c r="E20" s="50" t="s">
        <v>53</v>
      </c>
      <c r="F20" s="51">
        <v>444444</v>
      </c>
      <c r="G20" s="56">
        <f t="shared" ref="G20" si="4">+F20/(C20*D20/144)</f>
        <v>1103447.1724137932</v>
      </c>
      <c r="I20" s="2" t="str">
        <f t="shared" si="1"/>
        <v/>
      </c>
      <c r="J20" s="2" t="str">
        <f t="shared" si="2"/>
        <v/>
      </c>
      <c r="K20" s="2">
        <f t="shared" si="3"/>
        <v>1103447.1724137932</v>
      </c>
    </row>
    <row r="21" spans="1:11" ht="15" x14ac:dyDescent="0.2">
      <c r="A21" s="50"/>
      <c r="B21" s="50"/>
      <c r="C21" s="50"/>
      <c r="D21" s="50"/>
      <c r="E21" s="50"/>
      <c r="F21" s="51"/>
      <c r="G21" s="56"/>
      <c r="I21" s="2" t="str">
        <f t="shared" si="1"/>
        <v/>
      </c>
      <c r="J21" s="2" t="str">
        <f t="shared" si="2"/>
        <v/>
      </c>
      <c r="K21" s="2" t="str">
        <f t="shared" si="3"/>
        <v/>
      </c>
    </row>
    <row r="22" spans="1:11" ht="15" x14ac:dyDescent="0.2">
      <c r="A22" s="57"/>
      <c r="B22" s="57"/>
      <c r="C22" s="57"/>
      <c r="D22" s="57"/>
      <c r="E22" s="57"/>
      <c r="F22" s="58"/>
      <c r="G22" s="59"/>
      <c r="I22" s="2" t="str">
        <f t="shared" si="1"/>
        <v/>
      </c>
      <c r="J22" s="2" t="str">
        <f t="shared" si="2"/>
        <v/>
      </c>
      <c r="K22" s="2" t="str">
        <f t="shared" si="3"/>
        <v/>
      </c>
    </row>
    <row r="23" spans="1:11" ht="15" x14ac:dyDescent="0.2">
      <c r="A23" s="57"/>
      <c r="B23" s="57"/>
      <c r="C23" s="57"/>
      <c r="D23" s="57"/>
      <c r="E23" s="57"/>
      <c r="F23" s="58"/>
      <c r="G23" s="59"/>
      <c r="I23" s="2" t="str">
        <f t="shared" si="1"/>
        <v/>
      </c>
      <c r="J23" s="2" t="str">
        <f t="shared" si="2"/>
        <v/>
      </c>
      <c r="K23" s="2" t="str">
        <f t="shared" si="3"/>
        <v/>
      </c>
    </row>
    <row r="24" spans="1:11" ht="15" x14ac:dyDescent="0.2">
      <c r="A24" s="57"/>
      <c r="B24" s="57"/>
      <c r="C24" s="57"/>
      <c r="D24" s="57"/>
      <c r="E24" s="57"/>
      <c r="F24" s="58"/>
      <c r="G24" s="59"/>
      <c r="I24" s="2" t="str">
        <f t="shared" si="1"/>
        <v/>
      </c>
      <c r="J24" s="2" t="str">
        <f t="shared" si="2"/>
        <v/>
      </c>
      <c r="K24" s="2" t="str">
        <f t="shared" si="3"/>
        <v/>
      </c>
    </row>
    <row r="25" spans="1:11" ht="15" x14ac:dyDescent="0.2">
      <c r="A25" s="57"/>
      <c r="B25" s="57"/>
      <c r="C25" s="57"/>
      <c r="D25" s="57"/>
      <c r="E25" s="57"/>
      <c r="F25" s="58"/>
      <c r="G25" s="59"/>
      <c r="I25" s="2" t="str">
        <f t="shared" si="1"/>
        <v/>
      </c>
      <c r="J25" s="2" t="str">
        <f t="shared" si="2"/>
        <v/>
      </c>
      <c r="K25" s="2" t="str">
        <f t="shared" si="3"/>
        <v/>
      </c>
    </row>
    <row r="26" spans="1:11" ht="15" x14ac:dyDescent="0.2">
      <c r="A26" s="57"/>
      <c r="B26" s="57"/>
      <c r="C26" s="57"/>
      <c r="D26" s="57"/>
      <c r="E26" s="57"/>
      <c r="F26" s="58"/>
      <c r="G26" s="59"/>
      <c r="I26" s="2" t="str">
        <f t="shared" si="1"/>
        <v/>
      </c>
      <c r="J26" s="2" t="str">
        <f t="shared" si="2"/>
        <v/>
      </c>
      <c r="K26" s="2" t="str">
        <f t="shared" si="3"/>
        <v/>
      </c>
    </row>
    <row r="27" spans="1:11" ht="15" x14ac:dyDescent="0.2">
      <c r="A27" s="57"/>
      <c r="B27" s="57"/>
      <c r="C27" s="57"/>
      <c r="D27" s="57"/>
      <c r="E27" s="57"/>
      <c r="F27" s="58"/>
      <c r="G27" s="59"/>
      <c r="I27" s="2" t="str">
        <f t="shared" si="1"/>
        <v/>
      </c>
      <c r="J27" s="2" t="str">
        <f t="shared" si="2"/>
        <v/>
      </c>
      <c r="K27" s="2" t="str">
        <f t="shared" si="3"/>
        <v/>
      </c>
    </row>
    <row r="28" spans="1:11" ht="15" x14ac:dyDescent="0.2">
      <c r="A28" s="2" t="s">
        <v>44</v>
      </c>
      <c r="F28" s="8"/>
      <c r="G28" s="7"/>
    </row>
    <row r="29" spans="1:11" x14ac:dyDescent="0.2">
      <c r="F29" s="8"/>
      <c r="G29" s="7"/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45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COUNT(I13:I27)</f>
        <v>4</v>
      </c>
      <c r="C35" s="11">
        <f>AVERAGE(I13:I27)</f>
        <v>10.75</v>
      </c>
      <c r="D35" s="14" t="s">
        <v>91</v>
      </c>
      <c r="E35" s="10" t="str">
        <f>IF(C35&gt;=10,"Yes","No")</f>
        <v>Yes</v>
      </c>
    </row>
    <row r="36" spans="1:5" ht="15" x14ac:dyDescent="0.2">
      <c r="A36" s="14" t="s">
        <v>73</v>
      </c>
      <c r="B36" s="10">
        <f>COUNT(J13:J27)</f>
        <v>3</v>
      </c>
      <c r="C36" s="11">
        <f>AVERAGE(J13:J27)</f>
        <v>47.066666666666663</v>
      </c>
      <c r="D36" s="14" t="s">
        <v>92</v>
      </c>
      <c r="E36" s="10" t="str">
        <f>IF(C36&gt;=100,"Yes","No")</f>
        <v>No</v>
      </c>
    </row>
    <row r="37" spans="1:5" ht="15" x14ac:dyDescent="0.2">
      <c r="A37" s="14" t="s">
        <v>65</v>
      </c>
      <c r="B37" s="10">
        <f>COUNT(K13:K27)</f>
        <v>1</v>
      </c>
      <c r="C37" s="11">
        <f>AVERAGE(K13:K27)</f>
        <v>1103447.1724137932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8</v>
      </c>
      <c r="C38" s="60"/>
      <c r="D38" s="60"/>
      <c r="E38" s="10" t="str">
        <f>IF(OR(E35="Yes",E36="Yes"),"Yes","No")</f>
        <v>Yes</v>
      </c>
    </row>
  </sheetData>
  <mergeCells count="1">
    <mergeCell ref="C11:D11"/>
  </mergeCells>
  <dataValidations count="2">
    <dataValidation type="decimal" operator="greaterThan" allowBlank="1" showInputMessage="1" showErrorMessage="1" error="Length and width must be greater than 0" sqref="C13:D27" xr:uid="{00000000-0002-0000-0100-000000000000}">
      <formula1>0</formula1>
    </dataValidation>
    <dataValidation type="list" allowBlank="1" showDropDown="1" showInputMessage="1" showErrorMessage="1" error="Enter F, S or T_x000a_" sqref="B13:B27" xr:uid="{00000000-0002-0000-0100-000001000000}">
      <formula1>"F, S, 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workbookViewId="0">
      <selection activeCell="B6" sqref="B6"/>
    </sheetView>
  </sheetViews>
  <sheetFormatPr defaultRowHeight="12.75" x14ac:dyDescent="0.2"/>
  <cols>
    <col min="1" max="1" width="31.85546875" customWidth="1"/>
    <col min="2" max="2" width="13.140625" customWidth="1"/>
    <col min="3" max="3" width="15.42578125" customWidth="1"/>
    <col min="4" max="4" width="15" customWidth="1"/>
    <col min="5" max="5" width="12.28515625" customWidth="1"/>
    <col min="7" max="7" width="12.140625" customWidth="1"/>
  </cols>
  <sheetData>
    <row r="1" spans="1:14" ht="15.75" x14ac:dyDescent="0.25">
      <c r="A1" s="34" t="s">
        <v>95</v>
      </c>
      <c r="B1" s="2"/>
      <c r="C1" s="2"/>
      <c r="D1" s="2"/>
      <c r="E1" s="2"/>
      <c r="F1" s="6"/>
      <c r="G1" s="5"/>
    </row>
    <row r="2" spans="1:14" ht="15" x14ac:dyDescent="0.2">
      <c r="A2" s="2"/>
      <c r="B2" s="2"/>
      <c r="C2" s="2"/>
      <c r="D2" s="2"/>
      <c r="E2" s="2"/>
      <c r="F2" s="6"/>
      <c r="G2" s="5"/>
    </row>
    <row r="3" spans="1:14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  <c r="L3" s="3"/>
      <c r="M3" s="3"/>
      <c r="N3" s="3"/>
    </row>
    <row r="4" spans="1:14" ht="15" x14ac:dyDescent="0.2">
      <c r="A4" s="49"/>
      <c r="B4" s="50">
        <v>12</v>
      </c>
      <c r="C4" s="50" t="s">
        <v>54</v>
      </c>
      <c r="D4" s="50" t="s">
        <v>55</v>
      </c>
      <c r="E4" s="50" t="s">
        <v>25</v>
      </c>
      <c r="F4" s="51" t="s">
        <v>26</v>
      </c>
      <c r="G4" s="51">
        <v>21788</v>
      </c>
    </row>
    <row r="5" spans="1:14" x14ac:dyDescent="0.2">
      <c r="F5" s="8"/>
      <c r="G5" s="7"/>
    </row>
    <row r="6" spans="1:14" ht="15.75" x14ac:dyDescent="0.25">
      <c r="A6" s="46" t="s">
        <v>14</v>
      </c>
      <c r="B6" s="52">
        <v>43498</v>
      </c>
      <c r="F6" s="8"/>
      <c r="G6" s="7"/>
    </row>
    <row r="7" spans="1:14" ht="15" x14ac:dyDescent="0.2">
      <c r="A7" s="2"/>
      <c r="B7" s="2" t="s">
        <v>15</v>
      </c>
      <c r="F7" s="8"/>
      <c r="G7" s="7"/>
    </row>
    <row r="8" spans="1:14" ht="15" x14ac:dyDescent="0.2">
      <c r="A8" s="2"/>
      <c r="B8" s="2"/>
      <c r="F8" s="8"/>
      <c r="G8" s="7"/>
    </row>
    <row r="9" spans="1:14" ht="15" x14ac:dyDescent="0.2">
      <c r="B9" s="2"/>
      <c r="F9" s="8"/>
      <c r="G9" s="7"/>
    </row>
    <row r="10" spans="1:14" ht="15.75" x14ac:dyDescent="0.25">
      <c r="A10" s="1" t="s">
        <v>16</v>
      </c>
      <c r="F10" s="8"/>
      <c r="G10" s="7"/>
      <c r="L10" s="72" t="s">
        <v>8</v>
      </c>
      <c r="M10" s="73"/>
      <c r="N10" s="73"/>
    </row>
    <row r="11" spans="1:14" ht="15.75" x14ac:dyDescent="0.25">
      <c r="A11" s="35"/>
      <c r="B11" s="36"/>
      <c r="C11" s="81" t="s">
        <v>34</v>
      </c>
      <c r="D11" s="82"/>
      <c r="E11" s="37"/>
      <c r="F11" s="38"/>
      <c r="G11" s="39"/>
      <c r="L11" s="72" t="s">
        <v>90</v>
      </c>
      <c r="M11" s="73"/>
      <c r="N11" s="73"/>
    </row>
    <row r="12" spans="1:14" ht="31.5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L12" s="70" t="s">
        <v>27</v>
      </c>
      <c r="M12" s="70" t="s">
        <v>29</v>
      </c>
      <c r="N12" s="70" t="s">
        <v>28</v>
      </c>
    </row>
    <row r="13" spans="1:14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56</v>
      </c>
      <c r="F13" s="54">
        <v>1</v>
      </c>
      <c r="G13" s="55">
        <f>+F13/(C13*D13/144)</f>
        <v>1</v>
      </c>
      <c r="L13" s="71">
        <f>IF(B13="F",G13,"")</f>
        <v>1</v>
      </c>
      <c r="M13" s="71" t="str">
        <f>IF(B13="S",G13,"")</f>
        <v/>
      </c>
      <c r="N13" s="71" t="str">
        <f>IF(B13="T",G13,"")</f>
        <v/>
      </c>
    </row>
    <row r="14" spans="1:14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57</v>
      </c>
      <c r="F14" s="51">
        <v>120</v>
      </c>
      <c r="G14" s="56">
        <f t="shared" ref="G14:G20" si="0">+F14/(C14*D14/144)</f>
        <v>120</v>
      </c>
      <c r="L14" s="71">
        <f t="shared" ref="L14:L27" si="1">IF(B14="F",G14,"")</f>
        <v>120</v>
      </c>
      <c r="M14" s="71" t="str">
        <f t="shared" ref="M14:M27" si="2">IF(B14="S",G14,"")</f>
        <v/>
      </c>
      <c r="N14" s="71" t="str">
        <f t="shared" ref="N14:N27" si="3">IF(B14="T",G14,"")</f>
        <v/>
      </c>
    </row>
    <row r="15" spans="1:14" ht="15" x14ac:dyDescent="0.2">
      <c r="A15" s="50" t="s">
        <v>22</v>
      </c>
      <c r="B15" s="50" t="s">
        <v>21</v>
      </c>
      <c r="C15" s="50">
        <v>4</v>
      </c>
      <c r="D15" s="50">
        <v>18</v>
      </c>
      <c r="E15" s="50" t="s">
        <v>58</v>
      </c>
      <c r="F15" s="51">
        <v>12</v>
      </c>
      <c r="G15" s="56">
        <f t="shared" si="0"/>
        <v>24</v>
      </c>
      <c r="L15" s="71" t="str">
        <f t="shared" si="1"/>
        <v/>
      </c>
      <c r="M15" s="71">
        <f t="shared" si="2"/>
        <v>24</v>
      </c>
      <c r="N15" s="71" t="str">
        <f t="shared" si="3"/>
        <v/>
      </c>
    </row>
    <row r="16" spans="1:14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59</v>
      </c>
      <c r="F16" s="51">
        <v>1</v>
      </c>
      <c r="G16" s="56">
        <f t="shared" si="0"/>
        <v>1</v>
      </c>
      <c r="L16" s="71">
        <f t="shared" si="1"/>
        <v>1</v>
      </c>
      <c r="M16" s="71" t="str">
        <f t="shared" si="2"/>
        <v/>
      </c>
      <c r="N16" s="71" t="str">
        <f t="shared" si="3"/>
        <v/>
      </c>
    </row>
    <row r="17" spans="1:14" ht="15" x14ac:dyDescent="0.2">
      <c r="A17" s="50" t="s">
        <v>17</v>
      </c>
      <c r="B17" s="50" t="s">
        <v>21</v>
      </c>
      <c r="C17" s="50">
        <v>6</v>
      </c>
      <c r="D17" s="50">
        <v>18</v>
      </c>
      <c r="E17" s="50" t="s">
        <v>60</v>
      </c>
      <c r="F17" s="51">
        <v>129</v>
      </c>
      <c r="G17" s="56">
        <f t="shared" si="0"/>
        <v>172</v>
      </c>
      <c r="L17" s="71" t="str">
        <f t="shared" si="1"/>
        <v/>
      </c>
      <c r="M17" s="71">
        <f t="shared" si="2"/>
        <v>172</v>
      </c>
      <c r="N17" s="71" t="str">
        <f t="shared" si="3"/>
        <v/>
      </c>
    </row>
    <row r="18" spans="1:14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61</v>
      </c>
      <c r="F18" s="51">
        <v>166</v>
      </c>
      <c r="G18" s="56">
        <f t="shared" si="0"/>
        <v>166</v>
      </c>
      <c r="L18" s="71">
        <f t="shared" si="1"/>
        <v>166</v>
      </c>
      <c r="M18" s="71" t="str">
        <f t="shared" si="2"/>
        <v/>
      </c>
      <c r="N18" s="71" t="str">
        <f t="shared" si="3"/>
        <v/>
      </c>
    </row>
    <row r="19" spans="1:14" ht="15" x14ac:dyDescent="0.2">
      <c r="A19" s="50" t="s">
        <v>18</v>
      </c>
      <c r="B19" s="50" t="s">
        <v>21</v>
      </c>
      <c r="C19" s="50">
        <v>2</v>
      </c>
      <c r="D19" s="50">
        <v>20</v>
      </c>
      <c r="E19" s="50" t="s">
        <v>62</v>
      </c>
      <c r="F19" s="51">
        <v>289</v>
      </c>
      <c r="G19" s="56">
        <f t="shared" si="0"/>
        <v>1040.3999999999999</v>
      </c>
      <c r="L19" s="71" t="str">
        <f t="shared" si="1"/>
        <v/>
      </c>
      <c r="M19" s="71">
        <f t="shared" si="2"/>
        <v>1040.3999999999999</v>
      </c>
      <c r="N19" s="71" t="str">
        <f t="shared" si="3"/>
        <v/>
      </c>
    </row>
    <row r="20" spans="1:14" ht="15" x14ac:dyDescent="0.2">
      <c r="A20" s="50" t="s">
        <v>17</v>
      </c>
      <c r="B20" s="50" t="s">
        <v>30</v>
      </c>
      <c r="C20" s="50">
        <v>2</v>
      </c>
      <c r="D20" s="50">
        <v>29</v>
      </c>
      <c r="E20" s="50" t="s">
        <v>63</v>
      </c>
      <c r="F20" s="51">
        <v>100000</v>
      </c>
      <c r="G20" s="56">
        <f t="shared" si="0"/>
        <v>248275.86206896551</v>
      </c>
      <c r="L20" s="71" t="str">
        <f t="shared" si="1"/>
        <v/>
      </c>
      <c r="M20" s="71" t="str">
        <f t="shared" si="2"/>
        <v/>
      </c>
      <c r="N20" s="71">
        <f t="shared" si="3"/>
        <v>248275.86206896551</v>
      </c>
    </row>
    <row r="21" spans="1:14" ht="15" x14ac:dyDescent="0.2">
      <c r="A21" s="50"/>
      <c r="B21" s="50"/>
      <c r="C21" s="50"/>
      <c r="D21" s="50"/>
      <c r="E21" s="50"/>
      <c r="F21" s="51"/>
      <c r="G21" s="56"/>
      <c r="L21" s="2" t="str">
        <f t="shared" si="1"/>
        <v/>
      </c>
      <c r="M21" s="2" t="str">
        <f t="shared" si="2"/>
        <v/>
      </c>
      <c r="N21" s="2" t="str">
        <f t="shared" si="3"/>
        <v/>
      </c>
    </row>
    <row r="22" spans="1:14" ht="15" x14ac:dyDescent="0.2">
      <c r="A22" s="57"/>
      <c r="B22" s="57"/>
      <c r="C22" s="57"/>
      <c r="D22" s="57"/>
      <c r="E22" s="57"/>
      <c r="F22" s="58"/>
      <c r="G22" s="59"/>
      <c r="L22" s="2" t="str">
        <f t="shared" si="1"/>
        <v/>
      </c>
      <c r="M22" s="2" t="str">
        <f t="shared" si="2"/>
        <v/>
      </c>
      <c r="N22" s="2" t="str">
        <f t="shared" si="3"/>
        <v/>
      </c>
    </row>
    <row r="23" spans="1:14" ht="15" x14ac:dyDescent="0.2">
      <c r="A23" s="57"/>
      <c r="B23" s="57"/>
      <c r="C23" s="57"/>
      <c r="D23" s="57"/>
      <c r="E23" s="57"/>
      <c r="F23" s="58"/>
      <c r="G23" s="59"/>
      <c r="L23" s="2" t="str">
        <f t="shared" si="1"/>
        <v/>
      </c>
      <c r="M23" s="2" t="str">
        <f t="shared" si="2"/>
        <v/>
      </c>
      <c r="N23" s="2" t="str">
        <f t="shared" si="3"/>
        <v/>
      </c>
    </row>
    <row r="24" spans="1:14" ht="15" x14ac:dyDescent="0.2">
      <c r="A24" s="57"/>
      <c r="B24" s="57"/>
      <c r="C24" s="57"/>
      <c r="D24" s="57"/>
      <c r="E24" s="57"/>
      <c r="F24" s="58"/>
      <c r="G24" s="59"/>
      <c r="L24" s="2" t="str">
        <f t="shared" si="1"/>
        <v/>
      </c>
      <c r="M24" s="2" t="str">
        <f t="shared" si="2"/>
        <v/>
      </c>
      <c r="N24" s="2" t="str">
        <f t="shared" si="3"/>
        <v/>
      </c>
    </row>
    <row r="25" spans="1:14" ht="15" x14ac:dyDescent="0.2">
      <c r="A25" s="57"/>
      <c r="B25" s="57"/>
      <c r="C25" s="57"/>
      <c r="D25" s="57"/>
      <c r="E25" s="57"/>
      <c r="F25" s="58"/>
      <c r="G25" s="59"/>
      <c r="L25" s="2" t="str">
        <f t="shared" si="1"/>
        <v/>
      </c>
      <c r="M25" s="2" t="str">
        <f t="shared" si="2"/>
        <v/>
      </c>
      <c r="N25" s="2" t="str">
        <f t="shared" si="3"/>
        <v/>
      </c>
    </row>
    <row r="26" spans="1:14" ht="15" x14ac:dyDescent="0.2">
      <c r="A26" s="57"/>
      <c r="B26" s="57"/>
      <c r="C26" s="57"/>
      <c r="D26" s="57"/>
      <c r="E26" s="57"/>
      <c r="F26" s="58"/>
      <c r="G26" s="59"/>
      <c r="L26" s="2" t="str">
        <f t="shared" si="1"/>
        <v/>
      </c>
      <c r="M26" s="2" t="str">
        <f t="shared" si="2"/>
        <v/>
      </c>
      <c r="N26" s="2" t="str">
        <f t="shared" si="3"/>
        <v/>
      </c>
    </row>
    <row r="27" spans="1:14" ht="15" x14ac:dyDescent="0.2">
      <c r="A27" s="57"/>
      <c r="B27" s="57"/>
      <c r="C27" s="57"/>
      <c r="D27" s="57"/>
      <c r="E27" s="57"/>
      <c r="F27" s="58"/>
      <c r="G27" s="59"/>
      <c r="L27" s="2" t="str">
        <f t="shared" si="1"/>
        <v/>
      </c>
      <c r="M27" s="2" t="str">
        <f t="shared" si="2"/>
        <v/>
      </c>
      <c r="N27" s="2" t="str">
        <f t="shared" si="3"/>
        <v/>
      </c>
    </row>
    <row r="28" spans="1:14" ht="15" x14ac:dyDescent="0.2">
      <c r="A28" s="2" t="s">
        <v>44</v>
      </c>
      <c r="F28" s="8"/>
      <c r="G28" s="7"/>
    </row>
    <row r="29" spans="1:14" x14ac:dyDescent="0.2">
      <c r="F29" s="8"/>
      <c r="G29" s="7"/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75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COUNT(L13:L27)</f>
        <v>4</v>
      </c>
      <c r="C35" s="11">
        <f>AVERAGE(L13:L27)</f>
        <v>72</v>
      </c>
      <c r="D35" s="14" t="s">
        <v>91</v>
      </c>
      <c r="E35" s="10" t="str">
        <f>IF(C35&gt;=10,"Yes","No")</f>
        <v>Yes</v>
      </c>
    </row>
    <row r="36" spans="1:5" ht="15" x14ac:dyDescent="0.2">
      <c r="A36" s="14" t="s">
        <v>73</v>
      </c>
      <c r="B36" s="10">
        <f>COUNT(M13:M27)</f>
        <v>3</v>
      </c>
      <c r="C36" s="11">
        <f>AVERAGE(M13:M27)</f>
        <v>412.13333333333327</v>
      </c>
      <c r="D36" s="14" t="s">
        <v>92</v>
      </c>
      <c r="E36" s="10" t="str">
        <f>IF(C36&gt;=100,"Yes","No")</f>
        <v>Yes</v>
      </c>
    </row>
    <row r="37" spans="1:5" ht="15" x14ac:dyDescent="0.2">
      <c r="A37" s="14" t="s">
        <v>65</v>
      </c>
      <c r="B37" s="10">
        <f>COUNT(N13:N27)</f>
        <v>1</v>
      </c>
      <c r="C37" s="11">
        <f>AVERAGE(N13:N27)</f>
        <v>248275.86206896551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8</v>
      </c>
      <c r="C38" s="60"/>
      <c r="D38" s="60"/>
      <c r="E38" s="10" t="str">
        <f>IF(OR(E35="Yes",E36="Yes"),"Yes","No")</f>
        <v>Yes</v>
      </c>
    </row>
  </sheetData>
  <mergeCells count="1">
    <mergeCell ref="C11:D11"/>
  </mergeCells>
  <dataValidations count="2">
    <dataValidation type="list" allowBlank="1" showDropDown="1" showInputMessage="1" showErrorMessage="1" error="Enter F, S or T_x000a_" sqref="B13:B27" xr:uid="{00000000-0002-0000-0200-000000000000}">
      <formula1>"F, S, T"</formula1>
    </dataValidation>
    <dataValidation type="decimal" operator="greaterThan" allowBlank="1" showInputMessage="1" showErrorMessage="1" error="Length and width must be greater than 0" sqref="C13:D27" xr:uid="{00000000-0002-0000-0200-000001000000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6"/>
  <sheetViews>
    <sheetView workbookViewId="0">
      <selection activeCell="U8" sqref="U8"/>
    </sheetView>
  </sheetViews>
  <sheetFormatPr defaultRowHeight="12.75" x14ac:dyDescent="0.2"/>
  <cols>
    <col min="2" max="3" width="9.140625" style="8"/>
    <col min="4" max="4" width="12" style="8" customWidth="1"/>
    <col min="5" max="5" width="10.140625" customWidth="1"/>
    <col min="6" max="6" width="13.7109375" customWidth="1"/>
    <col min="7" max="7" width="15.140625" customWidth="1"/>
  </cols>
  <sheetData>
    <row r="1" spans="1:21" ht="15.75" x14ac:dyDescent="0.25">
      <c r="A1" s="34" t="s">
        <v>95</v>
      </c>
    </row>
    <row r="2" spans="1:21" ht="15.75" x14ac:dyDescent="0.25">
      <c r="A2" s="34"/>
    </row>
    <row r="3" spans="1:21" s="24" customFormat="1" ht="15" x14ac:dyDescent="0.25">
      <c r="A3" s="68" t="s">
        <v>85</v>
      </c>
      <c r="B3" s="25"/>
      <c r="C3" s="25"/>
      <c r="D3" s="25"/>
    </row>
    <row r="4" spans="1:21" s="24" customFormat="1" ht="15" x14ac:dyDescent="0.25">
      <c r="B4" s="25"/>
      <c r="C4" s="25"/>
      <c r="D4" s="25"/>
    </row>
    <row r="5" spans="1:21" s="26" customFormat="1" ht="15" x14ac:dyDescent="0.25">
      <c r="A5" s="26" t="s">
        <v>82</v>
      </c>
      <c r="B5" s="27"/>
      <c r="C5" s="27"/>
      <c r="D5" s="27"/>
      <c r="L5" s="26" t="s">
        <v>84</v>
      </c>
      <c r="M5" s="27"/>
      <c r="N5" s="27"/>
      <c r="O5" s="27"/>
    </row>
    <row r="6" spans="1:21" s="28" customFormat="1" ht="15" x14ac:dyDescent="0.25">
      <c r="B6" s="29" t="s">
        <v>77</v>
      </c>
      <c r="C6" s="29" t="s">
        <v>77</v>
      </c>
      <c r="D6" s="29" t="s">
        <v>77</v>
      </c>
      <c r="E6" s="28" t="s">
        <v>89</v>
      </c>
      <c r="F6" s="28" t="s">
        <v>89</v>
      </c>
      <c r="G6" s="28" t="s">
        <v>89</v>
      </c>
      <c r="H6" s="28" t="s">
        <v>83</v>
      </c>
      <c r="I6" s="28" t="s">
        <v>83</v>
      </c>
      <c r="J6" s="28" t="s">
        <v>83</v>
      </c>
      <c r="M6" s="29" t="s">
        <v>77</v>
      </c>
      <c r="N6" s="29" t="s">
        <v>77</v>
      </c>
      <c r="O6" s="29" t="s">
        <v>77</v>
      </c>
      <c r="P6" s="28" t="s">
        <v>89</v>
      </c>
      <c r="Q6" s="28" t="s">
        <v>89</v>
      </c>
      <c r="R6" s="28" t="s">
        <v>89</v>
      </c>
      <c r="S6" s="28" t="s">
        <v>83</v>
      </c>
      <c r="T6" s="28" t="s">
        <v>83</v>
      </c>
      <c r="U6" s="28" t="s">
        <v>83</v>
      </c>
    </row>
    <row r="7" spans="1:21" s="30" customFormat="1" ht="30" customHeight="1" x14ac:dyDescent="0.25">
      <c r="A7" s="30" t="s">
        <v>67</v>
      </c>
      <c r="B7" s="31" t="s">
        <v>27</v>
      </c>
      <c r="C7" s="31" t="s">
        <v>64</v>
      </c>
      <c r="D7" s="31" t="s">
        <v>65</v>
      </c>
      <c r="E7" s="31" t="s">
        <v>27</v>
      </c>
      <c r="F7" s="31" t="s">
        <v>64</v>
      </c>
      <c r="G7" s="31" t="s">
        <v>65</v>
      </c>
      <c r="H7" s="31" t="s">
        <v>27</v>
      </c>
      <c r="I7" s="31" t="s">
        <v>64</v>
      </c>
      <c r="J7" s="30" t="s">
        <v>66</v>
      </c>
      <c r="L7" s="30" t="s">
        <v>67</v>
      </c>
      <c r="M7" s="31" t="s">
        <v>27</v>
      </c>
      <c r="N7" s="31" t="s">
        <v>64</v>
      </c>
      <c r="O7" s="31" t="s">
        <v>65</v>
      </c>
      <c r="P7" s="31" t="s">
        <v>27</v>
      </c>
      <c r="Q7" s="31" t="s">
        <v>64</v>
      </c>
      <c r="R7" s="31" t="s">
        <v>65</v>
      </c>
      <c r="S7" s="31" t="s">
        <v>27</v>
      </c>
      <c r="T7" s="31" t="s">
        <v>64</v>
      </c>
      <c r="U7" s="30" t="s">
        <v>66</v>
      </c>
    </row>
    <row r="8" spans="1:21" s="32" customFormat="1" ht="15" x14ac:dyDescent="0.25">
      <c r="A8" s="32">
        <v>1</v>
      </c>
      <c r="B8" s="32">
        <f>+'unit 1 baseline'!B35</f>
        <v>5</v>
      </c>
      <c r="C8" s="26">
        <f>+'unit 1 baseline'!B36</f>
        <v>3</v>
      </c>
      <c r="D8" s="26">
        <f>+'unit 1 baseline'!B37</f>
        <v>1</v>
      </c>
      <c r="E8" s="33">
        <f>+'unit 1 baseline'!C35</f>
        <v>6.8</v>
      </c>
      <c r="F8" s="33">
        <f>+'unit 1 baseline'!C36</f>
        <v>268.48888888888888</v>
      </c>
      <c r="G8" s="33">
        <f>+'unit 1 baseline'!C37</f>
        <v>24827.586206896551</v>
      </c>
      <c r="H8" s="32" t="str">
        <f>IF(E8&gt;=10,"Yes","No")</f>
        <v>No</v>
      </c>
      <c r="I8" s="32" t="str">
        <f>IF(F8&gt;=100,"Yes","No")</f>
        <v>Yes</v>
      </c>
      <c r="J8" s="32" t="str">
        <f>IF(OR(H8="Yes",I8="Yes"),"Yes","No")</f>
        <v>Yes</v>
      </c>
      <c r="L8" s="32">
        <v>1</v>
      </c>
      <c r="M8" s="32">
        <f>+'unit 1 post'!B35</f>
        <v>5</v>
      </c>
      <c r="N8" s="26">
        <f>+'unit 1 post'!B36</f>
        <v>3</v>
      </c>
      <c r="O8" s="26">
        <f>+'unit 1 post'!B37</f>
        <v>1</v>
      </c>
      <c r="P8" s="33">
        <f>+'unit 1 post'!C35</f>
        <v>5.8</v>
      </c>
      <c r="Q8" s="33">
        <f>+'unit 1 post'!C36</f>
        <v>141.97333333333333</v>
      </c>
      <c r="R8" s="33">
        <f>+'unit 1 post'!C37</f>
        <v>61299.310344827587</v>
      </c>
      <c r="S8" s="32" t="str">
        <f>IF(P8&gt;=10,"Yes","No")</f>
        <v>No</v>
      </c>
      <c r="T8" s="32" t="str">
        <f>IF(Q8&gt;=100,"Yes","No")</f>
        <v>Yes</v>
      </c>
      <c r="U8" s="32" t="str">
        <f>IF(OR(S8="Yes",T8="Yes"),"Yes","No")</f>
        <v>Yes</v>
      </c>
    </row>
    <row r="9" spans="1:21" s="26" customFormat="1" ht="15" x14ac:dyDescent="0.25">
      <c r="A9" s="32">
        <v>2</v>
      </c>
      <c r="B9" s="26">
        <f>+'unit 2 baseline'!B35</f>
        <v>4</v>
      </c>
      <c r="C9" s="26">
        <f>+'unit 2 baseline'!B36</f>
        <v>3</v>
      </c>
      <c r="D9" s="26">
        <f>+'unit 2 baseline'!B37</f>
        <v>1</v>
      </c>
      <c r="E9" s="33">
        <f>+'unit 2 baseline'!C35</f>
        <v>10.75</v>
      </c>
      <c r="F9" s="33">
        <f>+'unit 2 baseline'!C36</f>
        <v>47.066666666666663</v>
      </c>
      <c r="G9" s="33">
        <f>+'unit 2 baseline'!C37</f>
        <v>1103447.1724137932</v>
      </c>
      <c r="H9" s="32" t="str">
        <f>IF(E9&gt;=10,"Yes","No")</f>
        <v>Yes</v>
      </c>
      <c r="I9" s="32" t="str">
        <f>IF(F9&gt;=100,"Yes","No")</f>
        <v>No</v>
      </c>
      <c r="J9" s="32" t="str">
        <f>IF(OR(H9="Yes",I9="Yes"),"Yes","No")</f>
        <v>Yes</v>
      </c>
      <c r="L9" s="32">
        <v>2</v>
      </c>
      <c r="M9" s="26">
        <f>+'unit 2 post'!B35</f>
        <v>4</v>
      </c>
      <c r="N9" s="26">
        <f>+'unit 2 post'!B36</f>
        <v>3</v>
      </c>
      <c r="O9" s="26">
        <f>+'unit 2 post'!B37</f>
        <v>1</v>
      </c>
      <c r="P9" s="33">
        <f>+'unit 2 post'!C35</f>
        <v>2.9249999999999998</v>
      </c>
      <c r="Q9" s="33">
        <f>+'unit 2 post'!C36</f>
        <v>57.6</v>
      </c>
      <c r="R9" s="33">
        <f>+'unit 2 post'!C37</f>
        <v>510804.41379310348</v>
      </c>
      <c r="S9" s="32" t="str">
        <f>IF(P9&gt;=10,"Yes","No")</f>
        <v>No</v>
      </c>
      <c r="T9" s="32" t="str">
        <f>IF(Q9&gt;=100,"Yes","No")</f>
        <v>No</v>
      </c>
      <c r="U9" s="32" t="str">
        <f>IF(OR(S9="Yes",T9="Yes"),"Yes","No")</f>
        <v>No</v>
      </c>
    </row>
    <row r="10" spans="1:21" s="26" customFormat="1" ht="15" x14ac:dyDescent="0.25">
      <c r="A10" s="32">
        <v>3</v>
      </c>
      <c r="B10" s="26">
        <f>+'unit 3 baseline'!B35</f>
        <v>4</v>
      </c>
      <c r="C10" s="26">
        <f>+'unit 3 baseline'!B36</f>
        <v>3</v>
      </c>
      <c r="D10" s="26">
        <f>+'unit 3 baseline'!B37</f>
        <v>1</v>
      </c>
      <c r="E10" s="33">
        <f>+'unit 3 baseline'!C35</f>
        <v>72</v>
      </c>
      <c r="F10" s="33">
        <f>+'unit 3 baseline'!C36</f>
        <v>412.13333333333327</v>
      </c>
      <c r="G10" s="33">
        <f>+'unit 3 baseline'!C37</f>
        <v>248275.86206896551</v>
      </c>
      <c r="H10" s="32" t="str">
        <f>IF(E10&gt;=10,"Yes","No")</f>
        <v>Yes</v>
      </c>
      <c r="I10" s="32" t="str">
        <f>IF(F10&gt;=100,"Yes","No")</f>
        <v>Yes</v>
      </c>
      <c r="J10" s="32" t="str">
        <f>IF(OR(H10="Yes",I10="Yes"),"Yes","No")</f>
        <v>Yes</v>
      </c>
      <c r="L10" s="32">
        <v>3</v>
      </c>
      <c r="M10" s="26">
        <f>+'unit 3 post'!B35</f>
        <v>4</v>
      </c>
      <c r="N10" s="26">
        <f>+'unit 3 post'!B36</f>
        <v>3</v>
      </c>
      <c r="O10" s="26">
        <f>+'unit 3 post'!B37</f>
        <v>1</v>
      </c>
      <c r="P10" s="33">
        <f>+'unit 3 post'!C35</f>
        <v>2.9</v>
      </c>
      <c r="Q10" s="33">
        <f>+'unit 3 post'!C36</f>
        <v>62.466666666666669</v>
      </c>
      <c r="R10" s="33">
        <f>+'unit 3 post'!C37</f>
        <v>1224.496551724138</v>
      </c>
      <c r="S10" s="32" t="str">
        <f>IF(P10&gt;=10,"Yes","No")</f>
        <v>No</v>
      </c>
      <c r="T10" s="32" t="str">
        <f>IF(Q10&gt;=100,"Yes","No")</f>
        <v>No</v>
      </c>
      <c r="U10" s="32" t="str">
        <f>IF(OR(S10="Yes",T10="Yes"),"Yes","No")</f>
        <v>No</v>
      </c>
    </row>
    <row r="11" spans="1:21" s="15" customFormat="1" ht="15.75" x14ac:dyDescent="0.25">
      <c r="B11" s="16"/>
      <c r="C11" s="16"/>
      <c r="D11" s="16"/>
    </row>
    <row r="12" spans="1:21" s="15" customFormat="1" ht="15.75" x14ac:dyDescent="0.25">
      <c r="B12" s="16"/>
      <c r="C12" s="16"/>
      <c r="D12" s="16"/>
    </row>
    <row r="13" spans="1:21" s="15" customFormat="1" ht="15.75" x14ac:dyDescent="0.25">
      <c r="B13" s="16"/>
      <c r="C13" s="16"/>
      <c r="D13" s="16"/>
    </row>
    <row r="14" spans="1:21" s="15" customFormat="1" ht="15.75" x14ac:dyDescent="0.25">
      <c r="B14" s="16"/>
      <c r="C14" s="16"/>
      <c r="D14" s="16"/>
    </row>
    <row r="15" spans="1:21" s="15" customFormat="1" ht="15.75" x14ac:dyDescent="0.25">
      <c r="B15" s="16"/>
      <c r="C15" s="16"/>
      <c r="D15" s="16"/>
    </row>
    <row r="16" spans="1:21" s="15" customFormat="1" ht="15.75" x14ac:dyDescent="0.25">
      <c r="B16" s="16"/>
      <c r="C16" s="16"/>
      <c r="D16" s="16"/>
    </row>
    <row r="17" spans="2:4" s="15" customFormat="1" ht="15.75" x14ac:dyDescent="0.25">
      <c r="B17" s="16"/>
      <c r="C17" s="16"/>
      <c r="D17" s="16"/>
    </row>
    <row r="18" spans="2:4" s="15" customFormat="1" ht="15.75" x14ac:dyDescent="0.25">
      <c r="B18" s="16"/>
      <c r="C18" s="16"/>
      <c r="D18" s="16"/>
    </row>
    <row r="19" spans="2:4" s="15" customFormat="1" ht="15.75" x14ac:dyDescent="0.25">
      <c r="B19" s="16"/>
      <c r="C19" s="16"/>
      <c r="D19" s="16"/>
    </row>
    <row r="20" spans="2:4" s="15" customFormat="1" ht="15.75" x14ac:dyDescent="0.25">
      <c r="B20" s="16"/>
      <c r="C20" s="16"/>
      <c r="D20" s="16"/>
    </row>
    <row r="21" spans="2:4" s="15" customFormat="1" ht="15.75" x14ac:dyDescent="0.25"/>
    <row r="26" spans="2:4" ht="30" customHeight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workbookViewId="0">
      <selection activeCell="B6" sqref="B6"/>
    </sheetView>
  </sheetViews>
  <sheetFormatPr defaultRowHeight="12.75" x14ac:dyDescent="0.2"/>
  <cols>
    <col min="1" max="1" width="38.7109375" customWidth="1"/>
    <col min="2" max="2" width="14.28515625" customWidth="1"/>
    <col min="3" max="3" width="14.140625" bestFit="1" customWidth="1"/>
    <col min="4" max="4" width="15.140625" customWidth="1"/>
    <col min="5" max="5" width="13.42578125" customWidth="1"/>
    <col min="6" max="6" width="10.28515625" style="8" customWidth="1"/>
    <col min="7" max="7" width="12.140625" style="7" bestFit="1" customWidth="1"/>
  </cols>
  <sheetData>
    <row r="1" spans="1:14" ht="15.75" x14ac:dyDescent="0.25">
      <c r="A1" s="34" t="s">
        <v>95</v>
      </c>
      <c r="B1" s="2"/>
      <c r="C1" s="2"/>
      <c r="D1" s="2"/>
      <c r="E1" s="2"/>
      <c r="F1" s="6"/>
      <c r="G1" s="5"/>
    </row>
    <row r="2" spans="1:14" ht="15" x14ac:dyDescent="0.2">
      <c r="A2" s="2"/>
      <c r="B2" s="2"/>
      <c r="C2" s="2"/>
      <c r="D2" s="2"/>
      <c r="E2" s="2"/>
      <c r="F2" s="6"/>
      <c r="G2" s="5"/>
    </row>
    <row r="3" spans="1:14" s="3" customFormat="1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</row>
    <row r="4" spans="1:14" ht="15" x14ac:dyDescent="0.2">
      <c r="A4" s="49"/>
      <c r="B4" s="50">
        <v>122</v>
      </c>
      <c r="C4" s="50" t="s">
        <v>24</v>
      </c>
      <c r="D4" s="50">
        <v>2</v>
      </c>
      <c r="E4" s="50" t="s">
        <v>25</v>
      </c>
      <c r="F4" s="51" t="s">
        <v>26</v>
      </c>
      <c r="G4" s="51">
        <v>21788</v>
      </c>
    </row>
    <row r="6" spans="1:14" ht="15.75" x14ac:dyDescent="0.25">
      <c r="A6" s="46" t="s">
        <v>14</v>
      </c>
      <c r="B6" s="52">
        <v>43895</v>
      </c>
    </row>
    <row r="7" spans="1:14" ht="15" x14ac:dyDescent="0.2">
      <c r="A7" s="2"/>
      <c r="B7" s="2" t="s">
        <v>15</v>
      </c>
    </row>
    <row r="8" spans="1:14" ht="15" x14ac:dyDescent="0.2">
      <c r="A8" s="2"/>
      <c r="B8" s="2"/>
    </row>
    <row r="9" spans="1:14" ht="15" x14ac:dyDescent="0.2">
      <c r="B9" s="2"/>
    </row>
    <row r="10" spans="1:14" ht="15.75" x14ac:dyDescent="0.25">
      <c r="A10" s="1" t="s">
        <v>16</v>
      </c>
      <c r="L10" s="72" t="s">
        <v>8</v>
      </c>
    </row>
    <row r="11" spans="1:14" ht="15.75" x14ac:dyDescent="0.25">
      <c r="A11" s="35"/>
      <c r="B11" s="36"/>
      <c r="C11" s="81" t="s">
        <v>34</v>
      </c>
      <c r="D11" s="82"/>
      <c r="E11" s="37"/>
      <c r="F11" s="38"/>
      <c r="G11" s="39"/>
      <c r="L11" s="72" t="s">
        <v>90</v>
      </c>
    </row>
    <row r="12" spans="1:14" s="9" customFormat="1" ht="34.5" customHeight="1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L12" s="70" t="s">
        <v>27</v>
      </c>
      <c r="M12" s="70" t="s">
        <v>29</v>
      </c>
      <c r="N12" s="70" t="s">
        <v>28</v>
      </c>
    </row>
    <row r="13" spans="1:14" s="2" customFormat="1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35</v>
      </c>
      <c r="F13" s="54">
        <v>5</v>
      </c>
      <c r="G13" s="55">
        <f>+F13/(C13*D13/144)</f>
        <v>5</v>
      </c>
      <c r="L13" s="71">
        <f>IF(B13="F",G13,"")</f>
        <v>5</v>
      </c>
      <c r="M13" s="71" t="str">
        <f>IF(B13="S",G13,"")</f>
        <v/>
      </c>
      <c r="N13" s="71" t="str">
        <f>IF(B13="T",G13,"")</f>
        <v/>
      </c>
    </row>
    <row r="14" spans="1:14" s="2" customFormat="1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36</v>
      </c>
      <c r="F14" s="51">
        <v>2</v>
      </c>
      <c r="G14" s="56">
        <f t="shared" ref="G14:G21" si="0">+F14/(C14*D14/144)</f>
        <v>2</v>
      </c>
      <c r="L14" s="71">
        <f t="shared" ref="L14:L27" si="1">IF(B14="F",G14,"")</f>
        <v>2</v>
      </c>
      <c r="M14" s="71" t="str">
        <f t="shared" ref="M14:M27" si="2">IF(B14="S",G14,"")</f>
        <v/>
      </c>
      <c r="N14" s="71" t="str">
        <f t="shared" ref="N14:N27" si="3">IF(B14="T",G14,"")</f>
        <v/>
      </c>
    </row>
    <row r="15" spans="1:14" s="2" customFormat="1" ht="15" x14ac:dyDescent="0.2">
      <c r="A15" s="50" t="s">
        <v>22</v>
      </c>
      <c r="B15" s="50" t="s">
        <v>21</v>
      </c>
      <c r="C15" s="50">
        <v>3</v>
      </c>
      <c r="D15" s="50">
        <v>12</v>
      </c>
      <c r="E15" s="50" t="s">
        <v>37</v>
      </c>
      <c r="F15" s="51">
        <v>4</v>
      </c>
      <c r="G15" s="56">
        <f t="shared" si="0"/>
        <v>16</v>
      </c>
      <c r="L15" s="71" t="str">
        <f t="shared" si="1"/>
        <v/>
      </c>
      <c r="M15" s="71">
        <f t="shared" si="2"/>
        <v>16</v>
      </c>
      <c r="N15" s="71" t="str">
        <f t="shared" si="3"/>
        <v/>
      </c>
    </row>
    <row r="16" spans="1:14" s="2" customFormat="1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38</v>
      </c>
      <c r="F16" s="51">
        <v>6</v>
      </c>
      <c r="G16" s="56">
        <f t="shared" si="0"/>
        <v>6</v>
      </c>
      <c r="L16" s="71">
        <f t="shared" si="1"/>
        <v>6</v>
      </c>
      <c r="M16" s="71" t="str">
        <f t="shared" si="2"/>
        <v/>
      </c>
      <c r="N16" s="71" t="str">
        <f t="shared" si="3"/>
        <v/>
      </c>
    </row>
    <row r="17" spans="1:14" s="2" customFormat="1" ht="15" x14ac:dyDescent="0.2">
      <c r="A17" s="50" t="s">
        <v>17</v>
      </c>
      <c r="B17" s="50" t="s">
        <v>21</v>
      </c>
      <c r="C17" s="50">
        <v>5</v>
      </c>
      <c r="D17" s="50">
        <v>15</v>
      </c>
      <c r="E17" s="50" t="s">
        <v>39</v>
      </c>
      <c r="F17" s="51">
        <v>86</v>
      </c>
      <c r="G17" s="56">
        <f t="shared" si="0"/>
        <v>165.11999999999998</v>
      </c>
      <c r="L17" s="71" t="str">
        <f t="shared" si="1"/>
        <v/>
      </c>
      <c r="M17" s="71">
        <f t="shared" si="2"/>
        <v>165.11999999999998</v>
      </c>
      <c r="N17" s="71" t="str">
        <f t="shared" si="3"/>
        <v/>
      </c>
    </row>
    <row r="18" spans="1:14" s="2" customFormat="1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40</v>
      </c>
      <c r="F18" s="51">
        <v>4</v>
      </c>
      <c r="G18" s="56">
        <f t="shared" si="0"/>
        <v>4</v>
      </c>
      <c r="L18" s="71">
        <f t="shared" si="1"/>
        <v>4</v>
      </c>
      <c r="M18" s="71" t="str">
        <f t="shared" si="2"/>
        <v/>
      </c>
      <c r="N18" s="71" t="str">
        <f t="shared" si="3"/>
        <v/>
      </c>
    </row>
    <row r="19" spans="1:14" s="2" customFormat="1" ht="15" x14ac:dyDescent="0.2">
      <c r="A19" s="50" t="s">
        <v>18</v>
      </c>
      <c r="B19" s="50" t="s">
        <v>21</v>
      </c>
      <c r="C19" s="50">
        <v>3</v>
      </c>
      <c r="D19" s="50">
        <v>20</v>
      </c>
      <c r="E19" s="50" t="s">
        <v>41</v>
      </c>
      <c r="F19" s="51">
        <v>102</v>
      </c>
      <c r="G19" s="56">
        <f t="shared" si="0"/>
        <v>244.79999999999998</v>
      </c>
      <c r="L19" s="71" t="str">
        <f t="shared" si="1"/>
        <v/>
      </c>
      <c r="M19" s="71">
        <f t="shared" si="2"/>
        <v>244.79999999999998</v>
      </c>
      <c r="N19" s="71" t="str">
        <f t="shared" si="3"/>
        <v/>
      </c>
    </row>
    <row r="20" spans="1:14" s="2" customFormat="1" ht="15" x14ac:dyDescent="0.2">
      <c r="A20" s="50" t="s">
        <v>23</v>
      </c>
      <c r="B20" s="50" t="s">
        <v>20</v>
      </c>
      <c r="C20" s="50">
        <v>12</v>
      </c>
      <c r="D20" s="50">
        <v>12</v>
      </c>
      <c r="E20" s="50" t="s">
        <v>42</v>
      </c>
      <c r="F20" s="51">
        <v>12</v>
      </c>
      <c r="G20" s="56">
        <f t="shared" si="0"/>
        <v>12</v>
      </c>
      <c r="L20" s="71">
        <f t="shared" si="1"/>
        <v>12</v>
      </c>
      <c r="M20" s="71" t="str">
        <f t="shared" si="2"/>
        <v/>
      </c>
      <c r="N20" s="71" t="str">
        <f t="shared" si="3"/>
        <v/>
      </c>
    </row>
    <row r="21" spans="1:14" s="2" customFormat="1" ht="15" x14ac:dyDescent="0.2">
      <c r="A21" s="50" t="s">
        <v>23</v>
      </c>
      <c r="B21" s="50" t="s">
        <v>30</v>
      </c>
      <c r="C21" s="50">
        <v>1</v>
      </c>
      <c r="D21" s="50">
        <v>29</v>
      </c>
      <c r="E21" s="50" t="s">
        <v>43</v>
      </c>
      <c r="F21" s="51">
        <v>12345</v>
      </c>
      <c r="G21" s="56">
        <f t="shared" si="0"/>
        <v>61299.310344827587</v>
      </c>
      <c r="L21" s="71" t="str">
        <f t="shared" si="1"/>
        <v/>
      </c>
      <c r="M21" s="71" t="str">
        <f t="shared" si="2"/>
        <v/>
      </c>
      <c r="N21" s="71">
        <f t="shared" si="3"/>
        <v>61299.310344827587</v>
      </c>
    </row>
    <row r="22" spans="1:14" ht="15" x14ac:dyDescent="0.2">
      <c r="A22" s="57"/>
      <c r="B22" s="57"/>
      <c r="C22" s="57"/>
      <c r="D22" s="57"/>
      <c r="E22" s="57"/>
      <c r="F22" s="58"/>
      <c r="G22" s="59"/>
      <c r="L22" s="71" t="str">
        <f t="shared" si="1"/>
        <v/>
      </c>
      <c r="M22" s="71" t="str">
        <f t="shared" si="2"/>
        <v/>
      </c>
      <c r="N22" s="71" t="str">
        <f t="shared" si="3"/>
        <v/>
      </c>
    </row>
    <row r="23" spans="1:14" ht="15" x14ac:dyDescent="0.2">
      <c r="A23" s="57"/>
      <c r="B23" s="57"/>
      <c r="C23" s="57"/>
      <c r="D23" s="57"/>
      <c r="E23" s="57"/>
      <c r="F23" s="58"/>
      <c r="G23" s="59"/>
      <c r="L23" s="2" t="str">
        <f t="shared" si="1"/>
        <v/>
      </c>
      <c r="M23" s="2" t="str">
        <f t="shared" si="2"/>
        <v/>
      </c>
      <c r="N23" s="2" t="str">
        <f t="shared" si="3"/>
        <v/>
      </c>
    </row>
    <row r="24" spans="1:14" ht="15" x14ac:dyDescent="0.2">
      <c r="A24" s="57"/>
      <c r="B24" s="57"/>
      <c r="C24" s="57"/>
      <c r="D24" s="57"/>
      <c r="E24" s="57"/>
      <c r="F24" s="58"/>
      <c r="G24" s="59"/>
      <c r="L24" s="2" t="str">
        <f t="shared" si="1"/>
        <v/>
      </c>
      <c r="M24" s="2" t="str">
        <f t="shared" si="2"/>
        <v/>
      </c>
      <c r="N24" s="2" t="str">
        <f t="shared" si="3"/>
        <v/>
      </c>
    </row>
    <row r="25" spans="1:14" ht="15" x14ac:dyDescent="0.2">
      <c r="A25" s="57"/>
      <c r="B25" s="57"/>
      <c r="C25" s="57"/>
      <c r="D25" s="57"/>
      <c r="E25" s="57"/>
      <c r="F25" s="58"/>
      <c r="G25" s="59"/>
      <c r="L25" s="2" t="str">
        <f t="shared" si="1"/>
        <v/>
      </c>
      <c r="M25" s="2" t="str">
        <f t="shared" si="2"/>
        <v/>
      </c>
      <c r="N25" s="2" t="str">
        <f t="shared" si="3"/>
        <v/>
      </c>
    </row>
    <row r="26" spans="1:14" ht="15" x14ac:dyDescent="0.2">
      <c r="A26" s="57"/>
      <c r="B26" s="57"/>
      <c r="C26" s="57"/>
      <c r="D26" s="57"/>
      <c r="E26" s="57"/>
      <c r="F26" s="58"/>
      <c r="G26" s="59"/>
      <c r="L26" s="2" t="str">
        <f t="shared" si="1"/>
        <v/>
      </c>
      <c r="M26" s="2" t="str">
        <f t="shared" si="2"/>
        <v/>
      </c>
      <c r="N26" s="2" t="str">
        <f t="shared" si="3"/>
        <v/>
      </c>
    </row>
    <row r="27" spans="1:14" ht="15" x14ac:dyDescent="0.2">
      <c r="A27" s="57"/>
      <c r="B27" s="57"/>
      <c r="C27" s="57"/>
      <c r="D27" s="57"/>
      <c r="E27" s="57"/>
      <c r="F27" s="58"/>
      <c r="G27" s="59"/>
      <c r="L27" s="2" t="str">
        <f t="shared" si="1"/>
        <v/>
      </c>
      <c r="M27" s="2" t="str">
        <f t="shared" si="2"/>
        <v/>
      </c>
      <c r="N27" s="2" t="str">
        <f t="shared" si="3"/>
        <v/>
      </c>
    </row>
    <row r="28" spans="1:14" ht="15" x14ac:dyDescent="0.2">
      <c r="A28" s="2" t="s">
        <v>44</v>
      </c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75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COUNT(L13:L27)</f>
        <v>5</v>
      </c>
      <c r="C35" s="11">
        <f>AVERAGE(L13:L27)</f>
        <v>5.8</v>
      </c>
      <c r="D35" s="14" t="s">
        <v>91</v>
      </c>
      <c r="E35" s="10" t="str">
        <f>IF(C35&gt;=10,"Yes","No")</f>
        <v>No</v>
      </c>
    </row>
    <row r="36" spans="1:5" ht="15" x14ac:dyDescent="0.2">
      <c r="A36" s="14" t="s">
        <v>73</v>
      </c>
      <c r="B36" s="10">
        <f>COUNT(M13:M27)</f>
        <v>3</v>
      </c>
      <c r="C36" s="11">
        <f>AVERAGE(M13:M27)</f>
        <v>141.97333333333333</v>
      </c>
      <c r="D36" s="14" t="s">
        <v>92</v>
      </c>
      <c r="E36" s="10" t="str">
        <f>IF(C36&gt;=100,"Yes","No")</f>
        <v>Yes</v>
      </c>
    </row>
    <row r="37" spans="1:5" ht="15" x14ac:dyDescent="0.2">
      <c r="A37" s="14" t="s">
        <v>65</v>
      </c>
      <c r="B37" s="10">
        <f>COUNT(N13:N27)</f>
        <v>1</v>
      </c>
      <c r="C37" s="11">
        <f>AVERAGE(N13:N27)</f>
        <v>61299.310344827587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9</v>
      </c>
      <c r="C38" s="60"/>
      <c r="D38" s="60"/>
      <c r="E38" s="10" t="str">
        <f>IF(OR(E35="Yes",E36="Yes"),"Yes","No")</f>
        <v>Yes</v>
      </c>
    </row>
    <row r="39" spans="1:5" x14ac:dyDescent="0.2">
      <c r="A39" s="13"/>
      <c r="B39" s="13"/>
      <c r="C39" s="13"/>
      <c r="D39" s="13"/>
      <c r="E39" s="13"/>
    </row>
  </sheetData>
  <mergeCells count="1">
    <mergeCell ref="C11:D11"/>
  </mergeCells>
  <dataValidations count="2">
    <dataValidation type="decimal" operator="greaterThan" allowBlank="1" showInputMessage="1" showErrorMessage="1" error="Length and width must be greater than 0" sqref="C13:D27" xr:uid="{00000000-0002-0000-0400-000000000000}">
      <formula1>0</formula1>
    </dataValidation>
    <dataValidation type="list" allowBlank="1" showDropDown="1" showInputMessage="1" showErrorMessage="1" error="Enter F, S or T_x000a_" sqref="B13:B27" xr:uid="{00000000-0002-0000-0400-000001000000}">
      <formula1>"F, S, T"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workbookViewId="0">
      <selection activeCell="B6" sqref="B6"/>
    </sheetView>
  </sheetViews>
  <sheetFormatPr defaultRowHeight="12.75" x14ac:dyDescent="0.2"/>
  <cols>
    <col min="1" max="1" width="39.7109375" customWidth="1"/>
    <col min="2" max="2" width="13.28515625" customWidth="1"/>
    <col min="3" max="3" width="13.85546875" customWidth="1"/>
    <col min="4" max="4" width="12.85546875" customWidth="1"/>
    <col min="5" max="5" width="16.42578125" customWidth="1"/>
    <col min="6" max="6" width="16.140625" customWidth="1"/>
    <col min="7" max="7" width="22.42578125" customWidth="1"/>
    <col min="8" max="8" width="39.7109375" customWidth="1"/>
    <col min="9" max="11" width="11.42578125" style="73" customWidth="1"/>
  </cols>
  <sheetData>
    <row r="1" spans="1:11" ht="15.75" x14ac:dyDescent="0.25">
      <c r="A1" s="34" t="s">
        <v>95</v>
      </c>
      <c r="B1" s="2"/>
      <c r="C1" s="2"/>
      <c r="D1" s="2"/>
      <c r="E1" s="2"/>
      <c r="F1" s="6"/>
      <c r="G1" s="5"/>
    </row>
    <row r="2" spans="1:11" ht="15" x14ac:dyDescent="0.2">
      <c r="A2" s="2"/>
      <c r="B2" s="2"/>
      <c r="C2" s="2"/>
      <c r="D2" s="2"/>
      <c r="E2" s="2"/>
      <c r="F2" s="6"/>
      <c r="G2" s="5"/>
    </row>
    <row r="3" spans="1:11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  <c r="I3" s="74"/>
      <c r="J3" s="74"/>
      <c r="K3" s="74"/>
    </row>
    <row r="4" spans="1:11" ht="15" x14ac:dyDescent="0.2">
      <c r="A4" s="49"/>
      <c r="B4" s="50">
        <v>130</v>
      </c>
      <c r="C4" s="50" t="s">
        <v>45</v>
      </c>
      <c r="D4" s="50">
        <v>301</v>
      </c>
      <c r="E4" s="50" t="s">
        <v>25</v>
      </c>
      <c r="F4" s="51" t="s">
        <v>26</v>
      </c>
      <c r="G4" s="51">
        <v>21788</v>
      </c>
    </row>
    <row r="5" spans="1:11" x14ac:dyDescent="0.2">
      <c r="F5" s="8"/>
      <c r="G5" s="7"/>
    </row>
    <row r="6" spans="1:11" ht="15.75" x14ac:dyDescent="0.25">
      <c r="A6" s="46" t="s">
        <v>14</v>
      </c>
      <c r="B6" s="52">
        <v>43957</v>
      </c>
      <c r="F6" s="8"/>
      <c r="G6" s="7"/>
    </row>
    <row r="7" spans="1:11" ht="15" x14ac:dyDescent="0.2">
      <c r="A7" s="2"/>
      <c r="B7" s="2" t="s">
        <v>15</v>
      </c>
      <c r="F7" s="8"/>
      <c r="G7" s="7"/>
    </row>
    <row r="8" spans="1:11" ht="15" x14ac:dyDescent="0.2">
      <c r="A8" s="2"/>
      <c r="B8" s="2"/>
      <c r="F8" s="8"/>
      <c r="G8" s="7"/>
    </row>
    <row r="9" spans="1:11" ht="15" x14ac:dyDescent="0.2">
      <c r="B9" s="2"/>
      <c r="F9" s="8"/>
      <c r="G9" s="7"/>
    </row>
    <row r="10" spans="1:11" ht="15.75" x14ac:dyDescent="0.25">
      <c r="A10" s="1" t="s">
        <v>16</v>
      </c>
      <c r="F10" s="8"/>
      <c r="G10" s="7"/>
      <c r="I10" s="72" t="s">
        <v>8</v>
      </c>
    </row>
    <row r="11" spans="1:11" ht="15.75" x14ac:dyDescent="0.25">
      <c r="A11" s="35"/>
      <c r="B11" s="36"/>
      <c r="C11" s="81" t="s">
        <v>34</v>
      </c>
      <c r="D11" s="82"/>
      <c r="E11" s="37"/>
      <c r="F11" s="38"/>
      <c r="G11" s="39"/>
      <c r="I11" s="72" t="s">
        <v>90</v>
      </c>
    </row>
    <row r="12" spans="1:11" ht="31.5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I12" s="70" t="s">
        <v>27</v>
      </c>
      <c r="J12" s="70" t="s">
        <v>29</v>
      </c>
      <c r="K12" s="70" t="s">
        <v>28</v>
      </c>
    </row>
    <row r="13" spans="1:11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46</v>
      </c>
      <c r="F13" s="54">
        <v>3.2</v>
      </c>
      <c r="G13" s="55">
        <f>+F13/(C13*D13/144)</f>
        <v>3.2</v>
      </c>
      <c r="I13" s="71">
        <f>IF(B13="F",G13,"")</f>
        <v>3.2</v>
      </c>
      <c r="J13" s="71" t="str">
        <f>IF(B13="S",G13,"")</f>
        <v/>
      </c>
      <c r="K13" s="71" t="str">
        <f>IF(B13="T",G13,"")</f>
        <v/>
      </c>
    </row>
    <row r="14" spans="1:11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47</v>
      </c>
      <c r="F14" s="51">
        <v>5</v>
      </c>
      <c r="G14" s="56">
        <f t="shared" ref="G14:G20" si="0">+F14/(C14*D14/144)</f>
        <v>5</v>
      </c>
      <c r="I14" s="71">
        <f t="shared" ref="I14:I27" si="1">IF(B14="F",G14,"")</f>
        <v>5</v>
      </c>
      <c r="J14" s="71" t="str">
        <f t="shared" ref="J14:J27" si="2">IF(B14="S",G14,"")</f>
        <v/>
      </c>
      <c r="K14" s="71" t="str">
        <f t="shared" ref="K14:K27" si="3">IF(B14="T",G14,"")</f>
        <v/>
      </c>
    </row>
    <row r="15" spans="1:11" ht="15" x14ac:dyDescent="0.2">
      <c r="A15" s="50" t="s">
        <v>22</v>
      </c>
      <c r="B15" s="50" t="s">
        <v>21</v>
      </c>
      <c r="C15" s="50">
        <v>5</v>
      </c>
      <c r="D15" s="50">
        <v>18</v>
      </c>
      <c r="E15" s="50" t="s">
        <v>48</v>
      </c>
      <c r="F15" s="51">
        <v>14</v>
      </c>
      <c r="G15" s="56">
        <f t="shared" si="0"/>
        <v>22.4</v>
      </c>
      <c r="I15" s="71" t="str">
        <f t="shared" si="1"/>
        <v/>
      </c>
      <c r="J15" s="71">
        <f t="shared" si="2"/>
        <v>22.4</v>
      </c>
      <c r="K15" s="71" t="str">
        <f t="shared" si="3"/>
        <v/>
      </c>
    </row>
    <row r="16" spans="1:11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49</v>
      </c>
      <c r="F16" s="51">
        <v>2</v>
      </c>
      <c r="G16" s="56">
        <f t="shared" si="0"/>
        <v>2</v>
      </c>
      <c r="I16" s="71">
        <f t="shared" si="1"/>
        <v>2</v>
      </c>
      <c r="J16" s="71" t="str">
        <f t="shared" si="2"/>
        <v/>
      </c>
      <c r="K16" s="71" t="str">
        <f t="shared" si="3"/>
        <v/>
      </c>
    </row>
    <row r="17" spans="1:11" ht="15" x14ac:dyDescent="0.2">
      <c r="A17" s="50" t="s">
        <v>17</v>
      </c>
      <c r="B17" s="50" t="s">
        <v>21</v>
      </c>
      <c r="C17" s="50">
        <v>2</v>
      </c>
      <c r="D17" s="50">
        <v>18</v>
      </c>
      <c r="E17" s="50" t="s">
        <v>50</v>
      </c>
      <c r="F17" s="51">
        <v>16</v>
      </c>
      <c r="G17" s="56">
        <f t="shared" si="0"/>
        <v>64</v>
      </c>
      <c r="I17" s="71" t="str">
        <f t="shared" si="1"/>
        <v/>
      </c>
      <c r="J17" s="71">
        <f t="shared" si="2"/>
        <v>64</v>
      </c>
      <c r="K17" s="71" t="str">
        <f t="shared" si="3"/>
        <v/>
      </c>
    </row>
    <row r="18" spans="1:11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51</v>
      </c>
      <c r="F18" s="51">
        <v>1.5</v>
      </c>
      <c r="G18" s="56">
        <f t="shared" si="0"/>
        <v>1.5</v>
      </c>
      <c r="I18" s="71">
        <f t="shared" si="1"/>
        <v>1.5</v>
      </c>
      <c r="J18" s="71" t="str">
        <f t="shared" si="2"/>
        <v/>
      </c>
      <c r="K18" s="71" t="str">
        <f t="shared" si="3"/>
        <v/>
      </c>
    </row>
    <row r="19" spans="1:11" ht="15" x14ac:dyDescent="0.2">
      <c r="A19" s="50" t="s">
        <v>18</v>
      </c>
      <c r="B19" s="50" t="s">
        <v>21</v>
      </c>
      <c r="C19" s="50">
        <v>1</v>
      </c>
      <c r="D19" s="50">
        <v>20</v>
      </c>
      <c r="E19" s="50" t="s">
        <v>52</v>
      </c>
      <c r="F19" s="51">
        <v>12</v>
      </c>
      <c r="G19" s="56">
        <f t="shared" si="0"/>
        <v>86.399999999999991</v>
      </c>
      <c r="I19" s="71" t="str">
        <f t="shared" si="1"/>
        <v/>
      </c>
      <c r="J19" s="71">
        <f t="shared" si="2"/>
        <v>86.399999999999991</v>
      </c>
      <c r="K19" s="71" t="str">
        <f t="shared" si="3"/>
        <v/>
      </c>
    </row>
    <row r="20" spans="1:11" ht="15" x14ac:dyDescent="0.2">
      <c r="A20" s="50" t="s">
        <v>23</v>
      </c>
      <c r="B20" s="50" t="s">
        <v>30</v>
      </c>
      <c r="C20" s="50">
        <v>12</v>
      </c>
      <c r="D20" s="50">
        <v>29</v>
      </c>
      <c r="E20" s="50" t="s">
        <v>53</v>
      </c>
      <c r="F20" s="51">
        <v>1234444</v>
      </c>
      <c r="G20" s="56">
        <f t="shared" si="0"/>
        <v>510804.41379310348</v>
      </c>
      <c r="I20" s="71" t="str">
        <f t="shared" si="1"/>
        <v/>
      </c>
      <c r="J20" s="71" t="str">
        <f t="shared" si="2"/>
        <v/>
      </c>
      <c r="K20" s="71">
        <f t="shared" si="3"/>
        <v>510804.41379310348</v>
      </c>
    </row>
    <row r="21" spans="1:11" ht="15" x14ac:dyDescent="0.2">
      <c r="A21" s="50"/>
      <c r="B21" s="50"/>
      <c r="C21" s="50"/>
      <c r="D21" s="50"/>
      <c r="E21" s="50"/>
      <c r="F21" s="51"/>
      <c r="G21" s="56"/>
      <c r="I21" s="71" t="str">
        <f t="shared" si="1"/>
        <v/>
      </c>
      <c r="J21" s="71" t="str">
        <f t="shared" si="2"/>
        <v/>
      </c>
      <c r="K21" s="71" t="str">
        <f t="shared" si="3"/>
        <v/>
      </c>
    </row>
    <row r="22" spans="1:11" ht="15" x14ac:dyDescent="0.2">
      <c r="A22" s="57"/>
      <c r="B22" s="57"/>
      <c r="C22" s="57"/>
      <c r="D22" s="57"/>
      <c r="E22" s="57"/>
      <c r="F22" s="58"/>
      <c r="G22" s="59"/>
      <c r="I22" s="71" t="str">
        <f t="shared" si="1"/>
        <v/>
      </c>
      <c r="J22" s="71" t="str">
        <f t="shared" si="2"/>
        <v/>
      </c>
      <c r="K22" s="71" t="str">
        <f t="shared" si="3"/>
        <v/>
      </c>
    </row>
    <row r="23" spans="1:11" ht="15" x14ac:dyDescent="0.2">
      <c r="A23" s="57"/>
      <c r="B23" s="57"/>
      <c r="C23" s="57"/>
      <c r="D23" s="57"/>
      <c r="E23" s="57"/>
      <c r="F23" s="58"/>
      <c r="G23" s="59"/>
      <c r="I23" s="71" t="str">
        <f t="shared" si="1"/>
        <v/>
      </c>
      <c r="J23" s="71" t="str">
        <f t="shared" si="2"/>
        <v/>
      </c>
      <c r="K23" s="71" t="str">
        <f t="shared" si="3"/>
        <v/>
      </c>
    </row>
    <row r="24" spans="1:11" ht="15" x14ac:dyDescent="0.2">
      <c r="A24" s="57"/>
      <c r="B24" s="57"/>
      <c r="C24" s="57"/>
      <c r="D24" s="57"/>
      <c r="E24" s="57"/>
      <c r="F24" s="58"/>
      <c r="G24" s="59"/>
      <c r="I24" s="71" t="str">
        <f t="shared" si="1"/>
        <v/>
      </c>
      <c r="J24" s="71" t="str">
        <f t="shared" si="2"/>
        <v/>
      </c>
      <c r="K24" s="71" t="str">
        <f t="shared" si="3"/>
        <v/>
      </c>
    </row>
    <row r="25" spans="1:11" ht="15" x14ac:dyDescent="0.2">
      <c r="A25" s="57"/>
      <c r="B25" s="57"/>
      <c r="C25" s="57"/>
      <c r="D25" s="57"/>
      <c r="E25" s="57"/>
      <c r="F25" s="58"/>
      <c r="G25" s="59"/>
      <c r="I25" s="71" t="str">
        <f t="shared" si="1"/>
        <v/>
      </c>
      <c r="J25" s="71" t="str">
        <f t="shared" si="2"/>
        <v/>
      </c>
      <c r="K25" s="71" t="str">
        <f t="shared" si="3"/>
        <v/>
      </c>
    </row>
    <row r="26" spans="1:11" ht="15" x14ac:dyDescent="0.2">
      <c r="A26" s="57"/>
      <c r="B26" s="57"/>
      <c r="C26" s="57"/>
      <c r="D26" s="57"/>
      <c r="E26" s="57"/>
      <c r="F26" s="58"/>
      <c r="G26" s="59"/>
      <c r="I26" s="71" t="str">
        <f t="shared" si="1"/>
        <v/>
      </c>
      <c r="J26" s="71" t="str">
        <f t="shared" si="2"/>
        <v/>
      </c>
      <c r="K26" s="71" t="str">
        <f t="shared" si="3"/>
        <v/>
      </c>
    </row>
    <row r="27" spans="1:11" ht="15" x14ac:dyDescent="0.2">
      <c r="A27" s="57"/>
      <c r="B27" s="57"/>
      <c r="C27" s="57"/>
      <c r="D27" s="57"/>
      <c r="E27" s="57"/>
      <c r="F27" s="58"/>
      <c r="G27" s="59"/>
      <c r="I27" s="71" t="str">
        <f t="shared" si="1"/>
        <v/>
      </c>
      <c r="J27" s="71" t="str">
        <f t="shared" si="2"/>
        <v/>
      </c>
      <c r="K27" s="71" t="str">
        <f t="shared" si="3"/>
        <v/>
      </c>
    </row>
    <row r="28" spans="1:11" ht="15" x14ac:dyDescent="0.2">
      <c r="A28" s="2" t="s">
        <v>44</v>
      </c>
      <c r="F28" s="8"/>
      <c r="G28" s="7"/>
    </row>
    <row r="29" spans="1:11" x14ac:dyDescent="0.2">
      <c r="F29" s="8"/>
      <c r="G29" s="7"/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60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COUNT(I13:I27)</f>
        <v>4</v>
      </c>
      <c r="C35" s="11">
        <f>AVERAGE(I13:I27)</f>
        <v>2.9249999999999998</v>
      </c>
      <c r="D35" s="14" t="s">
        <v>91</v>
      </c>
      <c r="E35" s="10" t="str">
        <f>IF(C35&gt;=10,"Yes","No")</f>
        <v>No</v>
      </c>
    </row>
    <row r="36" spans="1:5" ht="15" x14ac:dyDescent="0.2">
      <c r="A36" s="14" t="s">
        <v>73</v>
      </c>
      <c r="B36" s="10">
        <f>COUNT(J13:J27)</f>
        <v>3</v>
      </c>
      <c r="C36" s="11">
        <f>AVERAGE(J13:J27)</f>
        <v>57.6</v>
      </c>
      <c r="D36" s="14" t="s">
        <v>92</v>
      </c>
      <c r="E36" s="10" t="str">
        <f>IF(C36&gt;=100,"Yes","No")</f>
        <v>No</v>
      </c>
    </row>
    <row r="37" spans="1:5" ht="15" x14ac:dyDescent="0.2">
      <c r="A37" s="14" t="s">
        <v>65</v>
      </c>
      <c r="B37" s="10">
        <f>COUNT(K13:K27)</f>
        <v>1</v>
      </c>
      <c r="C37" s="11">
        <f>AVERAGE(K13:K27)</f>
        <v>510804.41379310348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8</v>
      </c>
      <c r="C38" s="60"/>
      <c r="D38" s="60"/>
      <c r="E38" s="10" t="str">
        <f>IF(OR(E35="Yes",E36="Yes"),"Yes","No")</f>
        <v>No</v>
      </c>
    </row>
  </sheetData>
  <mergeCells count="1">
    <mergeCell ref="C11:D11"/>
  </mergeCells>
  <dataValidations count="2">
    <dataValidation type="list" allowBlank="1" showDropDown="1" showInputMessage="1" showErrorMessage="1" error="Enter F, S or T_x000a_" sqref="B13:B27" xr:uid="{00000000-0002-0000-0500-000000000000}">
      <formula1>"F, S, T"</formula1>
    </dataValidation>
    <dataValidation type="decimal" operator="greaterThan" allowBlank="1" showInputMessage="1" showErrorMessage="1" error="Length and width must be greater than 0" sqref="C13:D27" xr:uid="{00000000-0002-0000-0500-000001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8"/>
  <sheetViews>
    <sheetView workbookViewId="0">
      <selection activeCell="B6" sqref="B6"/>
    </sheetView>
  </sheetViews>
  <sheetFormatPr defaultRowHeight="12.75" x14ac:dyDescent="0.2"/>
  <cols>
    <col min="1" max="1" width="31.85546875" customWidth="1"/>
    <col min="2" max="2" width="13.140625" customWidth="1"/>
    <col min="3" max="3" width="15.42578125" customWidth="1"/>
    <col min="4" max="4" width="15" customWidth="1"/>
    <col min="5" max="5" width="12.28515625" customWidth="1"/>
    <col min="7" max="7" width="12.140625" customWidth="1"/>
  </cols>
  <sheetData>
    <row r="1" spans="1:14" ht="15.75" x14ac:dyDescent="0.25">
      <c r="A1" s="34" t="s">
        <v>95</v>
      </c>
      <c r="B1" s="2"/>
      <c r="C1" s="2"/>
      <c r="D1" s="2"/>
      <c r="E1" s="2"/>
      <c r="F1" s="6"/>
      <c r="G1" s="5"/>
    </row>
    <row r="2" spans="1:14" ht="15" x14ac:dyDescent="0.2">
      <c r="A2" s="2"/>
      <c r="B2" s="2"/>
      <c r="C2" s="2"/>
      <c r="D2" s="2"/>
      <c r="E2" s="2"/>
      <c r="F2" s="6"/>
      <c r="G2" s="5"/>
    </row>
    <row r="3" spans="1:14" ht="15.75" x14ac:dyDescent="0.25">
      <c r="A3" s="46" t="s">
        <v>0</v>
      </c>
      <c r="B3" s="46" t="s">
        <v>6</v>
      </c>
      <c r="C3" s="46" t="s">
        <v>1</v>
      </c>
      <c r="D3" s="46" t="s">
        <v>5</v>
      </c>
      <c r="E3" s="46" t="s">
        <v>2</v>
      </c>
      <c r="F3" s="47" t="s">
        <v>3</v>
      </c>
      <c r="G3" s="48" t="s">
        <v>4</v>
      </c>
      <c r="L3" s="3"/>
      <c r="M3" s="3"/>
      <c r="N3" s="3"/>
    </row>
    <row r="4" spans="1:14" ht="15" x14ac:dyDescent="0.2">
      <c r="A4" s="49"/>
      <c r="B4" s="50">
        <v>12</v>
      </c>
      <c r="C4" s="50" t="s">
        <v>54</v>
      </c>
      <c r="D4" s="50" t="s">
        <v>55</v>
      </c>
      <c r="E4" s="50" t="s">
        <v>25</v>
      </c>
      <c r="F4" s="51" t="s">
        <v>26</v>
      </c>
      <c r="G4" s="51">
        <v>21788</v>
      </c>
    </row>
    <row r="5" spans="1:14" x14ac:dyDescent="0.2">
      <c r="F5" s="8"/>
      <c r="G5" s="7"/>
    </row>
    <row r="6" spans="1:14" ht="15.75" x14ac:dyDescent="0.25">
      <c r="A6" s="46" t="s">
        <v>14</v>
      </c>
      <c r="B6" s="52">
        <v>43984</v>
      </c>
      <c r="F6" s="8"/>
      <c r="G6" s="7"/>
    </row>
    <row r="7" spans="1:14" ht="15" x14ac:dyDescent="0.2">
      <c r="A7" s="2"/>
      <c r="B7" s="2" t="s">
        <v>15</v>
      </c>
      <c r="F7" s="8"/>
      <c r="G7" s="7"/>
    </row>
    <row r="8" spans="1:14" ht="15" x14ac:dyDescent="0.2">
      <c r="A8" s="2"/>
      <c r="B8" s="2"/>
      <c r="F8" s="8"/>
      <c r="G8" s="7"/>
    </row>
    <row r="9" spans="1:14" ht="15" x14ac:dyDescent="0.2">
      <c r="B9" s="2"/>
      <c r="F9" s="8"/>
      <c r="G9" s="7"/>
    </row>
    <row r="10" spans="1:14" ht="15.75" x14ac:dyDescent="0.25">
      <c r="A10" s="1" t="s">
        <v>16</v>
      </c>
      <c r="F10" s="8"/>
      <c r="G10" s="7"/>
      <c r="L10" s="75" t="s">
        <v>8</v>
      </c>
      <c r="M10" s="76"/>
      <c r="N10" s="76"/>
    </row>
    <row r="11" spans="1:14" ht="15.75" x14ac:dyDescent="0.25">
      <c r="A11" s="35"/>
      <c r="B11" s="36"/>
      <c r="C11" s="81" t="s">
        <v>34</v>
      </c>
      <c r="D11" s="82"/>
      <c r="E11" s="37"/>
      <c r="F11" s="38"/>
      <c r="G11" s="39"/>
      <c r="L11" s="75" t="s">
        <v>90</v>
      </c>
      <c r="M11" s="76"/>
      <c r="N11" s="76"/>
    </row>
    <row r="12" spans="1:14" ht="31.5" x14ac:dyDescent="0.25">
      <c r="A12" s="40" t="s">
        <v>7</v>
      </c>
      <c r="B12" s="41" t="s">
        <v>9</v>
      </c>
      <c r="C12" s="42" t="s">
        <v>10</v>
      </c>
      <c r="D12" s="43" t="s">
        <v>11</v>
      </c>
      <c r="E12" s="40" t="s">
        <v>12</v>
      </c>
      <c r="F12" s="44" t="s">
        <v>13</v>
      </c>
      <c r="G12" s="45" t="s">
        <v>33</v>
      </c>
      <c r="L12" s="77" t="s">
        <v>27</v>
      </c>
      <c r="M12" s="77" t="s">
        <v>29</v>
      </c>
      <c r="N12" s="77" t="s">
        <v>28</v>
      </c>
    </row>
    <row r="13" spans="1:14" ht="15" x14ac:dyDescent="0.2">
      <c r="A13" s="53" t="s">
        <v>19</v>
      </c>
      <c r="B13" s="53" t="s">
        <v>20</v>
      </c>
      <c r="C13" s="50">
        <v>12</v>
      </c>
      <c r="D13" s="50">
        <v>12</v>
      </c>
      <c r="E13" s="53" t="s">
        <v>56</v>
      </c>
      <c r="F13" s="54">
        <v>2</v>
      </c>
      <c r="G13" s="55">
        <f>+F13/(C13*D13/144)</f>
        <v>2</v>
      </c>
      <c r="L13" s="78">
        <f>IF(B13="F",G13,"")</f>
        <v>2</v>
      </c>
      <c r="M13" s="78" t="str">
        <f>IF(B13="S",G13,"")</f>
        <v/>
      </c>
      <c r="N13" s="78" t="str">
        <f>IF(B13="T",G13,"")</f>
        <v/>
      </c>
    </row>
    <row r="14" spans="1:14" ht="15" x14ac:dyDescent="0.2">
      <c r="A14" s="50" t="s">
        <v>22</v>
      </c>
      <c r="B14" s="50" t="s">
        <v>20</v>
      </c>
      <c r="C14" s="50">
        <v>12</v>
      </c>
      <c r="D14" s="50">
        <v>12</v>
      </c>
      <c r="E14" s="50" t="s">
        <v>57</v>
      </c>
      <c r="F14" s="51">
        <v>3.4</v>
      </c>
      <c r="G14" s="56">
        <f t="shared" ref="G14:G20" si="0">+F14/(C14*D14/144)</f>
        <v>3.4</v>
      </c>
      <c r="L14" s="78">
        <f t="shared" ref="L14:L27" si="1">IF(B14="F",G14,"")</f>
        <v>3.4</v>
      </c>
      <c r="M14" s="78" t="str">
        <f t="shared" ref="M14:M27" si="2">IF(B14="S",G14,"")</f>
        <v/>
      </c>
      <c r="N14" s="78" t="str">
        <f t="shared" ref="N14:N27" si="3">IF(B14="T",G14,"")</f>
        <v/>
      </c>
    </row>
    <row r="15" spans="1:14" ht="15" x14ac:dyDescent="0.2">
      <c r="A15" s="50" t="s">
        <v>22</v>
      </c>
      <c r="B15" s="50" t="s">
        <v>21</v>
      </c>
      <c r="C15" s="50">
        <v>3</v>
      </c>
      <c r="D15" s="50">
        <v>18</v>
      </c>
      <c r="E15" s="50" t="s">
        <v>58</v>
      </c>
      <c r="F15" s="51">
        <v>18</v>
      </c>
      <c r="G15" s="56">
        <f t="shared" si="0"/>
        <v>48</v>
      </c>
      <c r="L15" s="78" t="str">
        <f t="shared" si="1"/>
        <v/>
      </c>
      <c r="M15" s="78">
        <f t="shared" si="2"/>
        <v>48</v>
      </c>
      <c r="N15" s="78" t="str">
        <f t="shared" si="3"/>
        <v/>
      </c>
    </row>
    <row r="16" spans="1:14" ht="15" x14ac:dyDescent="0.2">
      <c r="A16" s="50" t="s">
        <v>17</v>
      </c>
      <c r="B16" s="50" t="s">
        <v>20</v>
      </c>
      <c r="C16" s="50">
        <v>12</v>
      </c>
      <c r="D16" s="50">
        <v>12</v>
      </c>
      <c r="E16" s="50" t="s">
        <v>59</v>
      </c>
      <c r="F16" s="51">
        <v>5</v>
      </c>
      <c r="G16" s="56">
        <f t="shared" si="0"/>
        <v>5</v>
      </c>
      <c r="L16" s="78">
        <f t="shared" si="1"/>
        <v>5</v>
      </c>
      <c r="M16" s="78" t="str">
        <f t="shared" si="2"/>
        <v/>
      </c>
      <c r="N16" s="78" t="str">
        <f t="shared" si="3"/>
        <v/>
      </c>
    </row>
    <row r="17" spans="1:14" ht="15" x14ac:dyDescent="0.2">
      <c r="A17" s="50" t="s">
        <v>17</v>
      </c>
      <c r="B17" s="50" t="s">
        <v>21</v>
      </c>
      <c r="C17" s="50">
        <v>6</v>
      </c>
      <c r="D17" s="50">
        <v>18</v>
      </c>
      <c r="E17" s="50" t="s">
        <v>60</v>
      </c>
      <c r="F17" s="51">
        <v>87</v>
      </c>
      <c r="G17" s="56">
        <f t="shared" si="0"/>
        <v>116</v>
      </c>
      <c r="L17" s="78" t="str">
        <f t="shared" si="1"/>
        <v/>
      </c>
      <c r="M17" s="78">
        <f t="shared" si="2"/>
        <v>116</v>
      </c>
      <c r="N17" s="78" t="str">
        <f t="shared" si="3"/>
        <v/>
      </c>
    </row>
    <row r="18" spans="1:14" ht="15" x14ac:dyDescent="0.2">
      <c r="A18" s="50" t="s">
        <v>18</v>
      </c>
      <c r="B18" s="50" t="s">
        <v>20</v>
      </c>
      <c r="C18" s="50">
        <v>12</v>
      </c>
      <c r="D18" s="50">
        <v>12</v>
      </c>
      <c r="E18" s="50" t="s">
        <v>61</v>
      </c>
      <c r="F18" s="51">
        <v>1.2</v>
      </c>
      <c r="G18" s="56">
        <f t="shared" si="0"/>
        <v>1.2</v>
      </c>
      <c r="L18" s="78">
        <f t="shared" si="1"/>
        <v>1.2</v>
      </c>
      <c r="M18" s="78" t="str">
        <f t="shared" si="2"/>
        <v/>
      </c>
      <c r="N18" s="78" t="str">
        <f t="shared" si="3"/>
        <v/>
      </c>
    </row>
    <row r="19" spans="1:14" ht="15" x14ac:dyDescent="0.2">
      <c r="A19" s="50" t="s">
        <v>18</v>
      </c>
      <c r="B19" s="50" t="s">
        <v>21</v>
      </c>
      <c r="C19" s="50">
        <v>4</v>
      </c>
      <c r="D19" s="50">
        <v>20</v>
      </c>
      <c r="E19" s="50" t="s">
        <v>62</v>
      </c>
      <c r="F19" s="51">
        <v>13</v>
      </c>
      <c r="G19" s="56">
        <f t="shared" si="0"/>
        <v>23.4</v>
      </c>
      <c r="L19" s="78" t="str">
        <f t="shared" si="1"/>
        <v/>
      </c>
      <c r="M19" s="78">
        <f t="shared" si="2"/>
        <v>23.4</v>
      </c>
      <c r="N19" s="78" t="str">
        <f t="shared" si="3"/>
        <v/>
      </c>
    </row>
    <row r="20" spans="1:14" ht="15" x14ac:dyDescent="0.2">
      <c r="A20" s="50" t="s">
        <v>17</v>
      </c>
      <c r="B20" s="50" t="s">
        <v>30</v>
      </c>
      <c r="C20" s="50">
        <v>5</v>
      </c>
      <c r="D20" s="50">
        <v>29</v>
      </c>
      <c r="E20" s="50" t="s">
        <v>63</v>
      </c>
      <c r="F20" s="51">
        <v>1233</v>
      </c>
      <c r="G20" s="56">
        <f t="shared" si="0"/>
        <v>1224.496551724138</v>
      </c>
      <c r="L20" s="78" t="str">
        <f t="shared" si="1"/>
        <v/>
      </c>
      <c r="M20" s="78" t="str">
        <f t="shared" si="2"/>
        <v/>
      </c>
      <c r="N20" s="78">
        <f t="shared" si="3"/>
        <v>1224.496551724138</v>
      </c>
    </row>
    <row r="21" spans="1:14" ht="15" x14ac:dyDescent="0.2">
      <c r="A21" s="50"/>
      <c r="B21" s="50"/>
      <c r="C21" s="50"/>
      <c r="D21" s="50"/>
      <c r="E21" s="50"/>
      <c r="F21" s="51"/>
      <c r="G21" s="56"/>
      <c r="L21" s="78" t="str">
        <f t="shared" si="1"/>
        <v/>
      </c>
      <c r="M21" s="78" t="str">
        <f t="shared" si="2"/>
        <v/>
      </c>
      <c r="N21" s="78" t="str">
        <f t="shared" si="3"/>
        <v/>
      </c>
    </row>
    <row r="22" spans="1:14" ht="15" x14ac:dyDescent="0.2">
      <c r="A22" s="57"/>
      <c r="B22" s="57"/>
      <c r="C22" s="57"/>
      <c r="D22" s="57"/>
      <c r="E22" s="57"/>
      <c r="F22" s="58"/>
      <c r="G22" s="59"/>
      <c r="L22" s="2" t="str">
        <f t="shared" si="1"/>
        <v/>
      </c>
      <c r="M22" s="2" t="str">
        <f t="shared" si="2"/>
        <v/>
      </c>
      <c r="N22" s="2" t="str">
        <f t="shared" si="3"/>
        <v/>
      </c>
    </row>
    <row r="23" spans="1:14" ht="15" x14ac:dyDescent="0.2">
      <c r="A23" s="57"/>
      <c r="B23" s="57"/>
      <c r="C23" s="57"/>
      <c r="D23" s="57"/>
      <c r="E23" s="57"/>
      <c r="F23" s="58"/>
      <c r="G23" s="59"/>
      <c r="L23" s="2" t="str">
        <f t="shared" si="1"/>
        <v/>
      </c>
      <c r="M23" s="2" t="str">
        <f t="shared" si="2"/>
        <v/>
      </c>
      <c r="N23" s="2" t="str">
        <f t="shared" si="3"/>
        <v/>
      </c>
    </row>
    <row r="24" spans="1:14" ht="15" x14ac:dyDescent="0.2">
      <c r="A24" s="57"/>
      <c r="B24" s="57"/>
      <c r="C24" s="57"/>
      <c r="D24" s="57"/>
      <c r="E24" s="57"/>
      <c r="F24" s="58"/>
      <c r="G24" s="59"/>
      <c r="L24" s="2" t="str">
        <f t="shared" si="1"/>
        <v/>
      </c>
      <c r="M24" s="2" t="str">
        <f t="shared" si="2"/>
        <v/>
      </c>
      <c r="N24" s="2" t="str">
        <f t="shared" si="3"/>
        <v/>
      </c>
    </row>
    <row r="25" spans="1:14" ht="15" x14ac:dyDescent="0.2">
      <c r="A25" s="57"/>
      <c r="B25" s="57"/>
      <c r="C25" s="57"/>
      <c r="D25" s="57"/>
      <c r="E25" s="57"/>
      <c r="F25" s="58"/>
      <c r="G25" s="59"/>
      <c r="L25" s="2" t="str">
        <f t="shared" si="1"/>
        <v/>
      </c>
      <c r="M25" s="2" t="str">
        <f t="shared" si="2"/>
        <v/>
      </c>
      <c r="N25" s="2" t="str">
        <f t="shared" si="3"/>
        <v/>
      </c>
    </row>
    <row r="26" spans="1:14" ht="15" x14ac:dyDescent="0.2">
      <c r="A26" s="57"/>
      <c r="B26" s="57"/>
      <c r="C26" s="57"/>
      <c r="D26" s="57"/>
      <c r="E26" s="57"/>
      <c r="F26" s="58"/>
      <c r="G26" s="59"/>
      <c r="L26" s="2" t="str">
        <f t="shared" si="1"/>
        <v/>
      </c>
      <c r="M26" s="2" t="str">
        <f t="shared" si="2"/>
        <v/>
      </c>
      <c r="N26" s="2" t="str">
        <f t="shared" si="3"/>
        <v/>
      </c>
    </row>
    <row r="27" spans="1:14" ht="15" x14ac:dyDescent="0.2">
      <c r="A27" s="57"/>
      <c r="B27" s="57"/>
      <c r="C27" s="57"/>
      <c r="D27" s="57"/>
      <c r="E27" s="57"/>
      <c r="F27" s="58"/>
      <c r="G27" s="59"/>
      <c r="L27" s="2" t="str">
        <f t="shared" si="1"/>
        <v/>
      </c>
      <c r="M27" s="2" t="str">
        <f t="shared" si="2"/>
        <v/>
      </c>
      <c r="N27" s="2" t="str">
        <f t="shared" si="3"/>
        <v/>
      </c>
    </row>
    <row r="28" spans="1:14" ht="15" x14ac:dyDescent="0.2">
      <c r="A28" s="2" t="s">
        <v>44</v>
      </c>
      <c r="F28" s="8"/>
      <c r="G28" s="7"/>
    </row>
    <row r="29" spans="1:14" x14ac:dyDescent="0.2">
      <c r="F29" s="8"/>
      <c r="G29" s="7"/>
    </row>
    <row r="33" spans="1:5" ht="15" x14ac:dyDescent="0.25">
      <c r="A33" s="12" t="s">
        <v>74</v>
      </c>
      <c r="B33" s="13"/>
      <c r="C33" s="13"/>
      <c r="D33" s="13"/>
      <c r="E33" s="13"/>
    </row>
    <row r="34" spans="1:5" ht="75" x14ac:dyDescent="0.2">
      <c r="A34" s="14" t="s">
        <v>68</v>
      </c>
      <c r="B34" s="14" t="s">
        <v>69</v>
      </c>
      <c r="C34" s="14" t="s">
        <v>70</v>
      </c>
      <c r="D34" s="14" t="s">
        <v>71</v>
      </c>
      <c r="E34" s="14" t="s">
        <v>72</v>
      </c>
    </row>
    <row r="35" spans="1:5" ht="15" x14ac:dyDescent="0.2">
      <c r="A35" s="14" t="s">
        <v>27</v>
      </c>
      <c r="B35" s="10">
        <f>COUNT(L13:L27)</f>
        <v>4</v>
      </c>
      <c r="C35" s="11">
        <f>AVERAGE(L13:L27)</f>
        <v>2.9</v>
      </c>
      <c r="D35" s="14" t="s">
        <v>91</v>
      </c>
      <c r="E35" s="10" t="str">
        <f>IF(C35&gt;=10,"Yes","No")</f>
        <v>No</v>
      </c>
    </row>
    <row r="36" spans="1:5" ht="15" x14ac:dyDescent="0.2">
      <c r="A36" s="14" t="s">
        <v>73</v>
      </c>
      <c r="B36" s="10">
        <f>COUNT(M13:M27)</f>
        <v>3</v>
      </c>
      <c r="C36" s="11">
        <f>AVERAGE(M13:M27)</f>
        <v>62.466666666666669</v>
      </c>
      <c r="D36" s="14" t="s">
        <v>92</v>
      </c>
      <c r="E36" s="10" t="str">
        <f>IF(C36&gt;=100,"Yes","No")</f>
        <v>No</v>
      </c>
    </row>
    <row r="37" spans="1:5" ht="15" x14ac:dyDescent="0.2">
      <c r="A37" s="14" t="s">
        <v>65</v>
      </c>
      <c r="B37" s="10">
        <f>COUNT(N13:N27)</f>
        <v>1</v>
      </c>
      <c r="C37" s="11">
        <f>AVERAGE(N13:N27)</f>
        <v>1224.496551724138</v>
      </c>
      <c r="D37" s="14" t="s">
        <v>32</v>
      </c>
      <c r="E37" s="61"/>
    </row>
    <row r="38" spans="1:5" ht="15" x14ac:dyDescent="0.2">
      <c r="A38" s="14" t="s">
        <v>31</v>
      </c>
      <c r="B38" s="14">
        <f>SUM(B35:B37)</f>
        <v>8</v>
      </c>
      <c r="C38" s="60"/>
      <c r="D38" s="60"/>
      <c r="E38" s="10" t="str">
        <f>IF(OR(E35="Yes",E36="Yes"),"Yes","No")</f>
        <v>No</v>
      </c>
    </row>
  </sheetData>
  <mergeCells count="1">
    <mergeCell ref="C11:D11"/>
  </mergeCells>
  <dataValidations count="2">
    <dataValidation type="decimal" operator="greaterThan" allowBlank="1" showInputMessage="1" showErrorMessage="1" error="Length and width must be greater than 0" sqref="C13:D27" xr:uid="{00000000-0002-0000-0600-000000000000}">
      <formula1>0</formula1>
    </dataValidation>
    <dataValidation type="list" allowBlank="1" showDropDown="1" showInputMessage="1" showErrorMessage="1" error="Enter F, S or T_x000a_" sqref="B13:B27" xr:uid="{00000000-0002-0000-0600-000001000000}">
      <formula1>"F, S, T"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tabSelected="1" workbookViewId="0">
      <selection activeCell="I7" sqref="I7"/>
    </sheetView>
  </sheetViews>
  <sheetFormatPr defaultRowHeight="12.75" x14ac:dyDescent="0.2"/>
  <cols>
    <col min="4" max="4" width="10.85546875" customWidth="1"/>
    <col min="8" max="9" width="15.7109375" customWidth="1"/>
    <col min="10" max="10" width="17.5703125" customWidth="1"/>
  </cols>
  <sheetData>
    <row r="1" spans="1:19" ht="15.75" x14ac:dyDescent="0.25">
      <c r="A1" s="34" t="s">
        <v>95</v>
      </c>
      <c r="B1" s="2"/>
      <c r="C1" s="2"/>
      <c r="D1" s="2"/>
      <c r="E1" s="2"/>
      <c r="F1" s="6"/>
      <c r="G1" s="5"/>
    </row>
    <row r="2" spans="1:19" ht="15.75" x14ac:dyDescent="0.25">
      <c r="A2" s="34"/>
      <c r="B2" s="2"/>
      <c r="C2" s="2"/>
      <c r="D2" s="2"/>
      <c r="E2" s="2"/>
      <c r="F2" s="6"/>
      <c r="G2" s="5"/>
    </row>
    <row r="3" spans="1:19" ht="18" x14ac:dyDescent="0.25">
      <c r="A3" s="79" t="s">
        <v>86</v>
      </c>
      <c r="B3" s="8"/>
      <c r="C3" s="8"/>
      <c r="D3" s="8"/>
      <c r="M3" s="80" t="s">
        <v>87</v>
      </c>
      <c r="N3" s="62"/>
      <c r="O3" s="62"/>
      <c r="P3" s="62"/>
      <c r="Q3" s="62"/>
      <c r="R3" s="62"/>
    </row>
    <row r="4" spans="1:19" ht="33.75" customHeight="1" x14ac:dyDescent="0.2">
      <c r="A4" s="83" t="s">
        <v>68</v>
      </c>
      <c r="B4" s="83" t="s">
        <v>75</v>
      </c>
      <c r="C4" s="83" t="s">
        <v>78</v>
      </c>
      <c r="D4" s="83" t="s">
        <v>79</v>
      </c>
      <c r="E4" s="83" t="s">
        <v>76</v>
      </c>
      <c r="F4" s="83"/>
      <c r="G4" s="83"/>
      <c r="M4" s="83" t="s">
        <v>68</v>
      </c>
      <c r="N4" s="83" t="s">
        <v>75</v>
      </c>
      <c r="O4" s="83" t="s">
        <v>78</v>
      </c>
      <c r="P4" s="83" t="s">
        <v>79</v>
      </c>
      <c r="Q4" s="83" t="s">
        <v>76</v>
      </c>
      <c r="R4" s="83"/>
      <c r="S4" s="83"/>
    </row>
    <row r="5" spans="1:19" ht="140.25" x14ac:dyDescent="0.2">
      <c r="A5" s="83"/>
      <c r="B5" s="83"/>
      <c r="C5" s="83"/>
      <c r="D5" s="83"/>
      <c r="E5" s="17" t="s">
        <v>71</v>
      </c>
      <c r="F5" s="17" t="s">
        <v>80</v>
      </c>
      <c r="G5" s="17" t="s">
        <v>81</v>
      </c>
      <c r="M5" s="83"/>
      <c r="N5" s="83"/>
      <c r="O5" s="83"/>
      <c r="P5" s="83"/>
      <c r="Q5" s="17" t="s">
        <v>71</v>
      </c>
      <c r="R5" s="17" t="s">
        <v>80</v>
      </c>
      <c r="S5" s="17" t="s">
        <v>81</v>
      </c>
    </row>
    <row r="6" spans="1:19" x14ac:dyDescent="0.2">
      <c r="A6" s="17" t="s">
        <v>27</v>
      </c>
      <c r="B6" s="17">
        <f>COUNT('all dust data'!B8:B16)</f>
        <v>3</v>
      </c>
      <c r="C6" s="18">
        <f>+SUM('all dust data'!B8:B15)</f>
        <v>13</v>
      </c>
      <c r="D6" s="19">
        <f>GEOMEAN('all dust data'!E8:E15)</f>
        <v>17.394687240480202</v>
      </c>
      <c r="E6" s="17" t="s">
        <v>91</v>
      </c>
      <c r="F6" s="18">
        <f>COUNTIF('all dust data'!H8:H16,"Yes")</f>
        <v>2</v>
      </c>
      <c r="G6" s="20">
        <f>+F6/B6</f>
        <v>0.66666666666666663</v>
      </c>
      <c r="M6" s="17" t="s">
        <v>27</v>
      </c>
      <c r="N6" s="17">
        <f>COUNT('all dust data'!M8:M16)</f>
        <v>3</v>
      </c>
      <c r="O6" s="18">
        <f>+SUM('all dust data'!M8:M15)</f>
        <v>13</v>
      </c>
      <c r="P6" s="19">
        <f>GEOMEAN('all dust data'!P8:P15)</f>
        <v>3.6642403599239914</v>
      </c>
      <c r="Q6" s="17" t="s">
        <v>91</v>
      </c>
      <c r="R6" s="18">
        <f>COUNTIF('all dust data'!S8:S16,"Yes")</f>
        <v>0</v>
      </c>
      <c r="S6" s="20">
        <f>+R6/N6</f>
        <v>0</v>
      </c>
    </row>
    <row r="7" spans="1:19" ht="25.5" x14ac:dyDescent="0.2">
      <c r="A7" s="17" t="s">
        <v>73</v>
      </c>
      <c r="B7" s="17">
        <f>COUNT('all dust data'!C8:C16)</f>
        <v>3</v>
      </c>
      <c r="C7" s="18">
        <f>+SUM('all dust data'!C8:C15)</f>
        <v>9</v>
      </c>
      <c r="D7" s="19">
        <f>GEOMEAN('all dust data'!F8:F15)</f>
        <v>173.33748877173457</v>
      </c>
      <c r="E7" s="17" t="s">
        <v>92</v>
      </c>
      <c r="F7" s="18">
        <f>COUNTIF('all dust data'!I8:I16,"Yes")</f>
        <v>2</v>
      </c>
      <c r="G7" s="20">
        <f>+F7/B7</f>
        <v>0.66666666666666663</v>
      </c>
      <c r="M7" s="17" t="s">
        <v>73</v>
      </c>
      <c r="N7" s="17">
        <f>COUNT('all dust data'!N8:N16)</f>
        <v>3</v>
      </c>
      <c r="O7" s="18">
        <f>+SUM('all dust data'!N8:N15)</f>
        <v>9</v>
      </c>
      <c r="P7" s="19">
        <f>GEOMEAN('all dust data'!Q8:Q15)</f>
        <v>79.93908963586415</v>
      </c>
      <c r="Q7" s="17" t="s">
        <v>92</v>
      </c>
      <c r="R7" s="18">
        <f>COUNTIF('all dust data'!T8:T16,"Yes")</f>
        <v>1</v>
      </c>
      <c r="S7" s="20">
        <f>+R7/N7</f>
        <v>0.33333333333333331</v>
      </c>
    </row>
    <row r="8" spans="1:19" ht="25.5" x14ac:dyDescent="0.2">
      <c r="A8" s="17" t="s">
        <v>65</v>
      </c>
      <c r="B8" s="17">
        <f>COUNT('all dust data'!D8:D16)</f>
        <v>3</v>
      </c>
      <c r="C8" s="18">
        <f>+SUM('all dust data'!D8:D15)</f>
        <v>3</v>
      </c>
      <c r="D8" s="19">
        <f>GEOMEAN('all dust data'!G8:G15)</f>
        <v>189469.88043836533</v>
      </c>
      <c r="E8" s="17" t="s">
        <v>32</v>
      </c>
      <c r="F8" s="64"/>
      <c r="G8" s="65"/>
      <c r="M8" s="17" t="s">
        <v>65</v>
      </c>
      <c r="N8" s="17">
        <f>COUNT('all dust data'!O8:O16)</f>
        <v>3</v>
      </c>
      <c r="O8" s="18">
        <f>+SUM('all dust data'!O8:O15)</f>
        <v>3</v>
      </c>
      <c r="P8" s="19">
        <f>GEOMEAN('all dust data'!R8:R15)</f>
        <v>33720.131950959658</v>
      </c>
      <c r="Q8" s="17" t="s">
        <v>32</v>
      </c>
      <c r="R8" s="64"/>
      <c r="S8" s="65"/>
    </row>
    <row r="9" spans="1:19" x14ac:dyDescent="0.2">
      <c r="A9" s="17" t="s">
        <v>31</v>
      </c>
      <c r="B9" s="17">
        <f>COUNT('all dust data'!A8:A16)</f>
        <v>3</v>
      </c>
      <c r="C9" s="17">
        <f>SUM(C6:C8)</f>
        <v>25</v>
      </c>
      <c r="D9" s="63"/>
      <c r="E9" s="63"/>
      <c r="F9" s="18">
        <f>COUNTIF('all dust data'!J8:J16,"Yes")</f>
        <v>3</v>
      </c>
      <c r="G9" s="20">
        <f>+F9/B9</f>
        <v>1</v>
      </c>
      <c r="M9" s="17" t="s">
        <v>31</v>
      </c>
      <c r="N9" s="17">
        <f>COUNT('all dust data'!L8:L16)</f>
        <v>3</v>
      </c>
      <c r="O9" s="17">
        <f>SUM(O6:O8)</f>
        <v>25</v>
      </c>
      <c r="P9" s="63"/>
      <c r="Q9" s="63"/>
      <c r="R9" s="18">
        <f>COUNTIF('all dust data'!U8:U16,"Yes")</f>
        <v>1</v>
      </c>
      <c r="S9" s="20">
        <f>+R9/N9</f>
        <v>0.33333333333333331</v>
      </c>
    </row>
    <row r="16" spans="1:19" ht="29.25" customHeight="1" x14ac:dyDescent="0.2">
      <c r="G16" s="22" t="s">
        <v>68</v>
      </c>
      <c r="H16" s="22" t="s">
        <v>88</v>
      </c>
      <c r="I16" s="22" t="s">
        <v>93</v>
      </c>
      <c r="J16" s="22" t="s">
        <v>94</v>
      </c>
      <c r="K16" s="21"/>
      <c r="L16" s="21"/>
    </row>
    <row r="17" spans="7:10" x14ac:dyDescent="0.2">
      <c r="G17" s="17" t="s">
        <v>27</v>
      </c>
      <c r="H17" s="23">
        <f>+(P6-D6)/D6</f>
        <v>-0.78934715472223493</v>
      </c>
      <c r="I17" s="23">
        <f>+(S6-G6)</f>
        <v>-0.66666666666666663</v>
      </c>
      <c r="J17" s="23">
        <f>+(S6-G6)/G6</f>
        <v>-1</v>
      </c>
    </row>
    <row r="18" spans="7:10" ht="25.5" x14ac:dyDescent="0.2">
      <c r="G18" s="17" t="s">
        <v>73</v>
      </c>
      <c r="H18" s="23">
        <f t="shared" ref="H18:H19" si="0">+(P7-D7)/D7</f>
        <v>-0.5388240004957342</v>
      </c>
      <c r="I18" s="23">
        <f>+(S7-G7)</f>
        <v>-0.33333333333333331</v>
      </c>
      <c r="J18" s="23">
        <f t="shared" ref="J18:J20" si="1">+(S7-G7)/G7</f>
        <v>-0.5</v>
      </c>
    </row>
    <row r="19" spans="7:10" ht="25.5" x14ac:dyDescent="0.2">
      <c r="G19" s="17" t="s">
        <v>65</v>
      </c>
      <c r="H19" s="23">
        <f t="shared" si="0"/>
        <v>-0.82202906407634102</v>
      </c>
      <c r="I19" s="67"/>
      <c r="J19" s="67"/>
    </row>
    <row r="20" spans="7:10" x14ac:dyDescent="0.2">
      <c r="G20" s="17" t="s">
        <v>31</v>
      </c>
      <c r="H20" s="66"/>
      <c r="I20" s="23">
        <f>+(S9-G9)</f>
        <v>-0.66666666666666674</v>
      </c>
      <c r="J20" s="23">
        <f t="shared" si="1"/>
        <v>-0.66666666666666674</v>
      </c>
    </row>
  </sheetData>
  <mergeCells count="10">
    <mergeCell ref="N4:N5"/>
    <mergeCell ref="O4:O5"/>
    <mergeCell ref="P4:P5"/>
    <mergeCell ref="Q4:S4"/>
    <mergeCell ref="A4:A5"/>
    <mergeCell ref="B4:B5"/>
    <mergeCell ref="C4:C5"/>
    <mergeCell ref="D4:D5"/>
    <mergeCell ref="E4:G4"/>
    <mergeCell ref="M4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9CD496BE0231438C93701EEA5D33E2" ma:contentTypeVersion="12" ma:contentTypeDescription="Create a new document." ma:contentTypeScope="" ma:versionID="c09e211fef255753b17b59fe05d6e403">
  <xsd:schema xmlns:xsd="http://www.w3.org/2001/XMLSchema" xmlns:xs="http://www.w3.org/2001/XMLSchema" xmlns:p="http://schemas.microsoft.com/office/2006/metadata/properties" xmlns:ns2="4d304b46-0dbc-47dc-bb42-225036ddbdc4" xmlns:ns3="9ad02398-5ede-47c7-a5ce-db756374c5a3" targetNamespace="http://schemas.microsoft.com/office/2006/metadata/properties" ma:root="true" ma:fieldsID="c7c937a4d5d721d9ce4002517757701f" ns2:_="" ns3:_="">
    <xsd:import namespace="4d304b46-0dbc-47dc-bb42-225036ddbdc4"/>
    <xsd:import namespace="9ad02398-5ede-47c7-a5ce-db756374c5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4b46-0dbc-47dc-bb42-225036ddbd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02398-5ede-47c7-a5ce-db756374c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5DDF67-F772-4EDC-9706-25D4F6D4C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04b46-0dbc-47dc-bb42-225036ddbdc4"/>
    <ds:schemaRef ds:uri="9ad02398-5ede-47c7-a5ce-db756374c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CE9046-0F34-4C64-954A-17DE34D54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D110FF-C3B2-4205-9657-ED549CD2FBA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9ad02398-5ede-47c7-a5ce-db756374c5a3"/>
    <ds:schemaRef ds:uri="http://purl.org/dc/terms/"/>
    <ds:schemaRef ds:uri="4d304b46-0dbc-47dc-bb42-225036ddbdc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unit 1 baseline</vt:lpstr>
      <vt:lpstr>unit 2 baseline</vt:lpstr>
      <vt:lpstr>unit 3 baseline</vt:lpstr>
      <vt:lpstr>all dust data</vt:lpstr>
      <vt:lpstr>unit 1 post</vt:lpstr>
      <vt:lpstr>unit 2 post</vt:lpstr>
      <vt:lpstr>unit 3 post</vt:lpstr>
      <vt:lpstr>Table 2</vt:lpstr>
    </vt:vector>
  </TitlesOfParts>
  <Company>Enterprise Community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sdixon</dc:creator>
  <cp:lastModifiedBy>Laura Fudala</cp:lastModifiedBy>
  <dcterms:created xsi:type="dcterms:W3CDTF">2013-02-05T12:23:16Z</dcterms:created>
  <dcterms:modified xsi:type="dcterms:W3CDTF">2021-01-05T17:19:06Z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0x010100419CD496BE0231438C93701EEA5D33E2</vt:lpwstr>
  </property>
  <property fmtid="{D5CDD505-2E9C-101B-9397-08002B2CF9AE}" pid="4" name="Order">
    <vt:r8>73266700</vt:r8>
  </property>
</Properties>
</file>